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1\VZMR\Rekonstrukce_střech\ZD\"/>
    </mc:Choice>
  </mc:AlternateContent>
  <workbookProtection workbookAlgorithmName="SHA-512" workbookHashValue="Ft0vBTmU8j8VaqYykZEna5K08+BADC2ikeywRILiJL6eYoBgNS9mjNAHTqHL63I559NDJanzsgN1B2D8rnB7nQ==" workbookSaltValue="0sKwcooHeuvhhLKKT+b1Ag==" workbookSpinCount="100000" lockStructure="1"/>
  <bookViews>
    <workbookView xWindow="0" yWindow="0" windowWidth="30720" windowHeight="13704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Pol'!$A$1:$I$39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2" l="1"/>
  <c r="G8" i="12" l="1"/>
  <c r="I52" i="12" l="1"/>
  <c r="I45" i="12"/>
  <c r="I38" i="12"/>
  <c r="I31" i="12"/>
  <c r="I51" i="12"/>
  <c r="I50" i="12"/>
  <c r="I49" i="12"/>
  <c r="I48" i="12"/>
  <c r="I47" i="12"/>
  <c r="I44" i="12"/>
  <c r="I43" i="12"/>
  <c r="I42" i="12"/>
  <c r="I41" i="12"/>
  <c r="I40" i="12"/>
  <c r="I37" i="12"/>
  <c r="I36" i="12"/>
  <c r="I35" i="12"/>
  <c r="I34" i="12"/>
  <c r="I33" i="12"/>
  <c r="I30" i="12"/>
  <c r="I29" i="12"/>
  <c r="I28" i="12"/>
  <c r="I27" i="12"/>
  <c r="I26" i="12"/>
  <c r="I55" i="12" l="1"/>
  <c r="I11" i="12" l="1"/>
  <c r="G19" i="12"/>
  <c r="G21" i="12"/>
  <c r="G53" i="12"/>
  <c r="I57" i="12"/>
  <c r="F39" i="1"/>
  <c r="F43" i="1" s="1"/>
  <c r="H43" i="1"/>
  <c r="I40" i="1"/>
  <c r="G24" i="12" l="1"/>
  <c r="I55" i="1" s="1"/>
  <c r="G17" i="12"/>
  <c r="I52" i="1" s="1"/>
  <c r="G13" i="12"/>
  <c r="I51" i="1" s="1"/>
  <c r="I50" i="1"/>
  <c r="I54" i="1"/>
  <c r="I18" i="1" s="1"/>
  <c r="I54" i="12"/>
  <c r="I53" i="12" s="1"/>
  <c r="I53" i="1"/>
  <c r="I18" i="12"/>
  <c r="I16" i="12"/>
  <c r="I10" i="12"/>
  <c r="G39" i="1"/>
  <c r="G43" i="1" s="1"/>
  <c r="F41" i="1"/>
  <c r="F42" i="1"/>
  <c r="I22" i="12"/>
  <c r="I21" i="12" s="1"/>
  <c r="I20" i="12"/>
  <c r="I19" i="12" s="1"/>
  <c r="I14" i="12"/>
  <c r="I9" i="12"/>
  <c r="J28" i="1"/>
  <c r="J26" i="1"/>
  <c r="G38" i="1"/>
  <c r="F38" i="1"/>
  <c r="J23" i="1"/>
  <c r="J24" i="1"/>
  <c r="J25" i="1"/>
  <c r="J27" i="1"/>
  <c r="E24" i="1"/>
  <c r="E26" i="1"/>
  <c r="I13" i="12" l="1"/>
  <c r="I17" i="12"/>
  <c r="I17" i="1"/>
  <c r="I8" i="12"/>
  <c r="I16" i="1"/>
  <c r="G41" i="1"/>
  <c r="I41" i="1" s="1"/>
  <c r="G42" i="1"/>
  <c r="I42" i="1" s="1"/>
  <c r="I39" i="1"/>
  <c r="I43" i="1" s="1"/>
  <c r="J40" i="1" s="1"/>
  <c r="J41" i="1" l="1"/>
  <c r="J42" i="1"/>
  <c r="J39" i="1"/>
  <c r="J43" i="1" s="1"/>
  <c r="G59" i="12"/>
  <c r="I56" i="1"/>
  <c r="I20" i="1" s="1"/>
  <c r="I21" i="1" s="1"/>
  <c r="G25" i="1" s="1"/>
  <c r="A27" i="1" s="1"/>
  <c r="A28" i="1" l="1"/>
  <c r="G28" i="1"/>
  <c r="G27" i="1" s="1"/>
  <c r="I57" i="1"/>
  <c r="J52" i="1" s="1"/>
  <c r="G29" i="1" l="1"/>
  <c r="J50" i="1"/>
  <c r="J53" i="1"/>
  <c r="J54" i="1"/>
  <c r="J51" i="1"/>
  <c r="J56" i="1"/>
  <c r="J55" i="1"/>
  <c r="J5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<sst xmlns="http://schemas.openxmlformats.org/spreadsheetml/2006/main" count="259" uniqueCount="134">
  <si>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</si>
  <si>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</si>
  <si>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</si>
  <si>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</si>
  <si>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</si>
  <si>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</si>
  <si>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</si>
  <si>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</si>
  <si>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</si>
  <si>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</si>
  <si>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</si>
  <si>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</si>
  <si>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</si>
  <si>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</si>
  <si>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</si>
  <si>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</si>
  <si>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</si>
  <si>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</si>
  <si>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</si>
  <si>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</si>
  <si>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</si>
  <si>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</si>
  <si>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</si>
  <si>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</si>
  <si>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</si>
  <si>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</si>
  <si>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</si>
  <si>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</si>
  <si>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</si>
  <si>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</si>
  <si>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</si>
  <si>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</si>
  <si>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</si>
  <si>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</si>
  <si>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</si>
  <si>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</si>
  <si>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</si>
  <si>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</si>
  <si>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</si>
  <si>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</si>
  <si>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</si>
  <si>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</si>
  <si>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do nabídky</t>
  </si>
  <si>
    <t>Výměna střešní krytiny</t>
  </si>
  <si>
    <t>Objekt:</t>
  </si>
  <si>
    <t>Rozpočet:</t>
  </si>
  <si>
    <t>NO-RU 10</t>
  </si>
  <si>
    <t>Biofyzikální ústav AV Brno</t>
  </si>
  <si>
    <t>Stavba</t>
  </si>
  <si>
    <t>Stavební objekt</t>
  </si>
  <si>
    <t>Celkem za stavbu</t>
  </si>
  <si>
    <t>CZK</t>
  </si>
  <si>
    <t>Rekapitulace dílů</t>
  </si>
  <si>
    <t>Typ dílu</t>
  </si>
  <si>
    <t>94</t>
  </si>
  <si>
    <t>Lešení a stavební výtahy</t>
  </si>
  <si>
    <t>99</t>
  </si>
  <si>
    <t>Staveništní přesun hmot</t>
  </si>
  <si>
    <t>783</t>
  </si>
  <si>
    <t>Nátěry</t>
  </si>
  <si>
    <t>799</t>
  </si>
  <si>
    <t>Ostatní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</si>
  <si>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</si>
  <si>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</si>
  <si>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</si>
  <si>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</si>
  <si>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</si>
  <si>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</si>
  <si>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</si>
  <si>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</si>
  <si>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</si>
  <si>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</si>
  <si>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</si>
  <si>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</si>
  <si>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</si>
  <si>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</si>
  <si>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</si>
  <si>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</si>
  <si>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Cena s DPH</t>
  </si>
  <si>
    <t>Díl:</t>
  </si>
  <si>
    <t>DIL</t>
  </si>
  <si>
    <t>m2</t>
  </si>
  <si>
    <t>POL1_</t>
  </si>
  <si>
    <t>SPI</t>
  </si>
  <si>
    <t>VV</t>
  </si>
  <si>
    <t>h</t>
  </si>
  <si>
    <t>POL10_</t>
  </si>
  <si>
    <t>944945012R00</t>
  </si>
  <si>
    <t>Montáž záchytné stříšky šířky do 2 m</t>
  </si>
  <si>
    <t>m</t>
  </si>
  <si>
    <t>944945192R00</t>
  </si>
  <si>
    <t>Montáž záchytné stříšky příplatek k ceně za každý další i započatý měsíc použití záchytné stříšky_x000D_
 šířky do 2 m</t>
  </si>
  <si>
    <t>944945812R00</t>
  </si>
  <si>
    <t>Demontáž záchytné stříšky šířky do 2 m</t>
  </si>
  <si>
    <t>zřizované současně s lehkým nebo těžkým lešením,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</si>
  <si>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</si>
  <si>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</si>
  <si>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</si>
  <si>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POL7_</t>
  </si>
  <si>
    <t>oborů 801, 803, 811 a 812</t>
  </si>
  <si>
    <t>170756500400R</t>
  </si>
  <si>
    <t>Jeřáb skládkový 1OT MB 16 45 PL</t>
  </si>
  <si>
    <t>Sh</t>
  </si>
  <si>
    <t>POL6_</t>
  </si>
  <si>
    <t>783522900R00</t>
  </si>
  <si>
    <t>Údržba nátěrů klempířských konstrukcí, syntetické dvojnásobné se základním nátěrem</t>
  </si>
  <si>
    <t>799001</t>
  </si>
  <si>
    <t>Dodávka a montáž záchytného a zádržného zajištění proti pádu</t>
  </si>
  <si>
    <t>kpl.</t>
  </si>
  <si>
    <t>900      RT5</t>
  </si>
  <si>
    <t>Provozní vlivy</t>
  </si>
  <si>
    <t>Celkový úklid objektu po provedení stavebních prací</t>
  </si>
  <si>
    <t>Revizní zprávy a revize</t>
  </si>
  <si>
    <t>END</t>
  </si>
  <si>
    <t>Izolace proti vodě</t>
  </si>
  <si>
    <t>bm</t>
  </si>
  <si>
    <t xml:space="preserve">Olemování z profilů "L" - vinylplast </t>
  </si>
  <si>
    <t xml:space="preserve">Kotvící, spojovací materiál </t>
  </si>
  <si>
    <t xml:space="preserve">Systémové prvky pro komínky, prostupy, šachty </t>
  </si>
  <si>
    <t>ks</t>
  </si>
  <si>
    <t xml:space="preserve">HZS, Práce v tarifní třídě 8, hromosvody </t>
  </si>
  <si>
    <t>711</t>
  </si>
  <si>
    <t>Držák pro vedení na ploché střeše - výměna nevyhovujícíh</t>
  </si>
  <si>
    <t xml:space="preserve">Očištění tlakovou vodou </t>
  </si>
  <si>
    <t xml:space="preserve">Přesun izolace proti vodě, povlakové krytiny </t>
  </si>
  <si>
    <t>Přesun izolace proti vodě, povlakové krytiny, betonové dlaždice</t>
  </si>
  <si>
    <t>Výměna střešní krytiny - budov D, E, F, H</t>
  </si>
  <si>
    <t>Folie hydroizolační střešní mPVC tl. 1,5 s polyesterovou vložkou plocha x1,15</t>
  </si>
  <si>
    <t>Systémové prvky pro komínky, prostupy, šachty (světlík 800x800, vpusť, odvětrání)</t>
  </si>
  <si>
    <t>Budova D</t>
  </si>
  <si>
    <t>Budova E</t>
  </si>
  <si>
    <t>Budova F</t>
  </si>
  <si>
    <t>Budova H</t>
  </si>
  <si>
    <t>Výparník klimatizace demontáž a zpětná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</si>
</sst>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7" fillId="0" borderId="37" xfId="0" applyFont="1" applyBorder="1" applyAlignment="1">
      <alignment vertical="top"/>
    </xf>
    <xf numFmtId="49" fontId="17" fillId="0" borderId="38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8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6" borderId="0" xfId="0" applyFont="1" applyFill="1" applyBorder="1" applyAlignment="1">
      <alignment vertical="top"/>
    </xf>
    <xf numFmtId="49" fontId="8" fillId="6" borderId="0" xfId="0" applyNumberFormat="1" applyFont="1" applyFill="1" applyBorder="1" applyAlignment="1">
      <alignment vertical="top"/>
    </xf>
    <xf numFmtId="164" fontId="8" fillId="6" borderId="0" xfId="0" quotePrefix="1" applyNumberFormat="1" applyFont="1" applyFill="1" applyBorder="1" applyAlignment="1">
      <alignment horizontal="left" vertical="top" wrapText="1"/>
    </xf>
    <xf numFmtId="164" fontId="8" fillId="6" borderId="0" xfId="0" applyNumberFormat="1" applyFont="1" applyFill="1" applyBorder="1" applyAlignment="1">
      <alignment horizontal="center" vertical="top" wrapText="1" shrinkToFit="1"/>
    </xf>
    <xf numFmtId="164" fontId="8" fillId="6" borderId="0" xfId="0" applyNumberFormat="1" applyFont="1" applyFill="1" applyBorder="1" applyAlignment="1">
      <alignment vertical="top" wrapText="1" shrinkToFit="1"/>
    </xf>
    <xf numFmtId="4" fontId="8" fillId="6" borderId="0" xfId="0" applyNumberFormat="1" applyFont="1" applyFill="1" applyBorder="1" applyAlignment="1">
      <alignment vertical="top" shrinkToFit="1"/>
    </xf>
    <xf numFmtId="0" fontId="17" fillId="0" borderId="36" xfId="0" applyFont="1" applyBorder="1" applyAlignment="1">
      <alignment vertical="top"/>
    </xf>
    <xf numFmtId="49" fontId="17" fillId="0" borderId="36" xfId="0" applyNumberFormat="1" applyFont="1" applyBorder="1" applyAlignment="1">
      <alignment vertical="top"/>
    </xf>
    <xf numFmtId="49" fontId="17" fillId="0" borderId="36" xfId="0" applyNumberFormat="1" applyFont="1" applyBorder="1" applyAlignment="1">
      <alignment horizontal="left" vertical="top" wrapText="1"/>
    </xf>
    <xf numFmtId="0" fontId="17" fillId="0" borderId="36" xfId="0" applyFont="1" applyBorder="1" applyAlignment="1">
      <alignment horizontal="center"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4" borderId="36" xfId="0" applyNumberFormat="1" applyFont="1" applyFill="1" applyBorder="1" applyAlignment="1" applyProtection="1">
      <alignment vertical="top" shrinkToFit="1"/>
      <protection locked="0"/>
    </xf>
    <xf numFmtId="4" fontId="17" fillId="0" borderId="36" xfId="0" applyNumberFormat="1" applyFont="1" applyBorder="1" applyAlignment="1">
      <alignment vertical="top" shrinkToFit="1"/>
    </xf>
    <xf numFmtId="0" fontId="8" fillId="0" borderId="27" xfId="0" applyFont="1" applyFill="1" applyBorder="1" applyAlignment="1">
      <alignment vertical="top"/>
    </xf>
    <xf numFmtId="49" fontId="8" fillId="0" borderId="18" xfId="0" applyNumberFormat="1" applyFont="1" applyFill="1" applyBorder="1" applyAlignment="1">
      <alignment vertical="top"/>
    </xf>
    <xf numFmtId="49" fontId="8" fillId="0" borderId="18" xfId="0" applyNumberFormat="1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shrinkToFit="1"/>
    </xf>
    <xf numFmtId="164" fontId="8" fillId="0" borderId="18" xfId="0" applyNumberFormat="1" applyFont="1" applyFill="1" applyBorder="1" applyAlignment="1">
      <alignment vertical="top" shrinkToFit="1"/>
    </xf>
    <xf numFmtId="4" fontId="8" fillId="0" borderId="18" xfId="0" applyNumberFormat="1" applyFont="1" applyFill="1" applyBorder="1" applyAlignment="1">
      <alignment vertical="top" shrinkToFit="1"/>
    </xf>
    <xf numFmtId="0" fontId="17" fillId="0" borderId="37" xfId="0" applyFont="1" applyFill="1" applyBorder="1" applyAlignment="1">
      <alignment vertical="top"/>
    </xf>
    <xf numFmtId="49" fontId="17" fillId="0" borderId="38" xfId="0" applyNumberFormat="1" applyFont="1" applyFill="1" applyBorder="1" applyAlignment="1">
      <alignment vertical="top"/>
    </xf>
    <xf numFmtId="49" fontId="17" fillId="0" borderId="38" xfId="0" applyNumberFormat="1" applyFont="1" applyFill="1" applyBorder="1" applyAlignment="1">
      <alignment horizontal="left" vertical="top" wrapText="1"/>
    </xf>
    <xf numFmtId="0" fontId="17" fillId="0" borderId="38" xfId="0" applyFont="1" applyFill="1" applyBorder="1" applyAlignment="1">
      <alignment horizontal="center" vertical="top" shrinkToFit="1"/>
    </xf>
    <xf numFmtId="164" fontId="17" fillId="0" borderId="38" xfId="0" applyNumberFormat="1" applyFont="1" applyFill="1" applyBorder="1" applyAlignment="1">
      <alignment vertical="top" shrinkToFit="1"/>
    </xf>
    <xf numFmtId="4" fontId="17" fillId="0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Fill="1" applyBorder="1" applyAlignment="1">
      <alignment vertical="top" shrinkToFit="1"/>
    </xf>
    <xf numFmtId="4" fontId="8" fillId="0" borderId="0" xfId="0" applyNumberFormat="1" applyFont="1" applyFill="1"/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36</v>
      </c>
    </row>
    <row r="2" spans="1:7" ht="57.75" customHeight="1" x14ac:dyDescent="0.25">
      <c r="A2" s="213" t="s">
        <v>37</v>
      </c>
      <c r="B2" s="213"/>
      <c r="C2" s="213"/>
      <c r="D2" s="213"/>
      <c r="E2" s="213"/>
      <c r="F2" s="213"/>
      <c r="G2" s="213"/>
    </row>
  </sheetData>
  <sheetProtection algorithmName="SHA-512" hashValue="+mmbBaG/DiKPK4h51V2Ff0ARg7Xpo+W9Mct2dfXWtT12/b0pMQ8a16g/jzqxCLfmSrj4J7f3T2xbbr4LuSKH8A==" saltValue="OqOzqQN5jc/cWF+tCYngx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44" zoomScaleNormal="100" zoomScaleSheetLayoutView="75" workbookViewId="0">
      <selection activeCell="I20" sqref="I20:J2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34</v>
      </c>
      <c r="B1" s="248" t="s">
        <v>39</v>
      </c>
      <c r="C1" s="249"/>
      <c r="D1" s="249"/>
      <c r="E1" s="249"/>
      <c r="F1" s="249"/>
      <c r="G1" s="249"/>
      <c r="H1" s="249"/>
      <c r="I1" s="249"/>
      <c r="J1" s="250"/>
    </row>
    <row r="2" spans="1:15" ht="36" customHeight="1" x14ac:dyDescent="0.25">
      <c r="A2" s="2"/>
      <c r="B2" s="77" t="s">
        <v>22</v>
      </c>
      <c r="C2" s="78"/>
      <c r="D2" s="79" t="s">
        <v>46</v>
      </c>
      <c r="E2" s="254" t="s">
        <v>47</v>
      </c>
      <c r="F2" s="255"/>
      <c r="G2" s="255"/>
      <c r="H2" s="255"/>
      <c r="I2" s="255"/>
      <c r="J2" s="256"/>
      <c r="O2" s="1"/>
    </row>
    <row r="3" spans="1:15" ht="27" customHeight="1" x14ac:dyDescent="0.25">
      <c r="A3" s="2"/>
      <c r="B3" s="80" t="s">
        <v>44</v>
      </c>
      <c r="C3" s="78"/>
      <c r="D3" s="81" t="s">
        <v>41</v>
      </c>
      <c r="E3" s="257" t="s">
        <v>126</v>
      </c>
      <c r="F3" s="258"/>
      <c r="G3" s="258"/>
      <c r="H3" s="258"/>
      <c r="I3" s="258"/>
      <c r="J3" s="259"/>
    </row>
    <row r="4" spans="1:15" ht="23.25" customHeight="1" x14ac:dyDescent="0.25">
      <c r="A4" s="76">
        <v>865</v>
      </c>
      <c r="B4" s="82" t="s">
        <v>45</v>
      </c>
      <c r="C4" s="83"/>
      <c r="D4" s="84" t="s">
        <v>41</v>
      </c>
      <c r="E4" s="237" t="s">
        <v>42</v>
      </c>
      <c r="F4" s="238"/>
      <c r="G4" s="238"/>
      <c r="H4" s="238"/>
      <c r="I4" s="238"/>
      <c r="J4" s="239"/>
    </row>
    <row r="5" spans="1:15" ht="24" customHeight="1" x14ac:dyDescent="0.25">
      <c r="A5" s="2"/>
      <c r="B5" s="31" t="s">
        <v>40</v>
      </c>
      <c r="D5" s="242"/>
      <c r="E5" s="243"/>
      <c r="F5" s="243"/>
      <c r="G5" s="243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44"/>
      <c r="E6" s="245"/>
      <c r="F6" s="245"/>
      <c r="G6" s="245"/>
      <c r="H6" s="18" t="s">
        <v>32</v>
      </c>
      <c r="I6" s="22"/>
      <c r="J6" s="8"/>
    </row>
    <row r="7" spans="1:15" ht="15.75" customHeight="1" x14ac:dyDescent="0.25">
      <c r="A7" s="2"/>
      <c r="B7" s="29"/>
      <c r="C7" s="56"/>
      <c r="D7" s="53"/>
      <c r="E7" s="246"/>
      <c r="F7" s="247"/>
      <c r="G7" s="24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32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61"/>
      <c r="E11" s="261"/>
      <c r="F11" s="261"/>
      <c r="G11" s="261"/>
      <c r="H11" s="18" t="s">
        <v>38</v>
      </c>
      <c r="I11" s="86"/>
      <c r="J11" s="8"/>
    </row>
    <row r="12" spans="1:15" ht="15.75" customHeight="1" x14ac:dyDescent="0.25">
      <c r="A12" s="2"/>
      <c r="B12" s="28"/>
      <c r="C12" s="55"/>
      <c r="D12" s="236"/>
      <c r="E12" s="236"/>
      <c r="F12" s="236"/>
      <c r="G12" s="236"/>
      <c r="H12" s="18" t="s">
        <v>32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40"/>
      <c r="F13" s="241"/>
      <c r="G13" s="241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30</v>
      </c>
      <c r="C15" s="61"/>
      <c r="D15" s="54"/>
      <c r="E15" s="260"/>
      <c r="F15" s="260"/>
      <c r="G15" s="262"/>
      <c r="H15" s="262"/>
      <c r="I15" s="262" t="s">
        <v>29</v>
      </c>
      <c r="J15" s="263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25"/>
      <c r="F16" s="226"/>
      <c r="G16" s="225"/>
      <c r="H16" s="226"/>
      <c r="I16" s="225">
        <f>SUMIF(F50:F56,A16,I50:I56)+SUMIF(F50:F56,"PSU",I50:I56)</f>
        <v>0</v>
      </c>
      <c r="J16" s="227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25"/>
      <c r="F17" s="226"/>
      <c r="G17" s="225"/>
      <c r="H17" s="226"/>
      <c r="I17" s="225">
        <f>SUMIF(F50:F56,A17,I50:I56)</f>
        <v>0</v>
      </c>
      <c r="J17" s="227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25"/>
      <c r="F18" s="226"/>
      <c r="G18" s="225"/>
      <c r="H18" s="226"/>
      <c r="I18" s="225">
        <f>SUMIF(F50:F56,A18,I50:I56)</f>
        <v>0</v>
      </c>
      <c r="J18" s="227"/>
    </row>
    <row r="19" spans="1:10" ht="23.25" customHeight="1" x14ac:dyDescent="0.25">
      <c r="A19" s="143" t="s">
        <v>64</v>
      </c>
      <c r="B19" s="38" t="s">
        <v>27</v>
      </c>
      <c r="C19" s="62"/>
      <c r="D19" s="63"/>
      <c r="E19" s="225"/>
      <c r="F19" s="226"/>
      <c r="G19" s="225"/>
      <c r="H19" s="226"/>
      <c r="I19" s="225">
        <v>0</v>
      </c>
      <c r="J19" s="227"/>
    </row>
    <row r="20" spans="1:10" ht="23.25" customHeight="1" x14ac:dyDescent="0.25">
      <c r="A20" s="143" t="s">
        <v>65</v>
      </c>
      <c r="B20" s="38" t="s">
        <v>28</v>
      </c>
      <c r="C20" s="62"/>
      <c r="D20" s="63"/>
      <c r="E20" s="225"/>
      <c r="F20" s="226"/>
      <c r="G20" s="225"/>
      <c r="H20" s="226"/>
      <c r="I20" s="225">
        <f>SUMIF(F50:F56,A20,I50:I56)</f>
        <v>0</v>
      </c>
      <c r="J20" s="227"/>
    </row>
    <row r="21" spans="1:10" ht="23.25" customHeight="1" x14ac:dyDescent="0.25">
      <c r="A21" s="2"/>
      <c r="B21" s="48" t="s">
        <v>29</v>
      </c>
      <c r="C21" s="64"/>
      <c r="D21" s="65"/>
      <c r="E21" s="228"/>
      <c r="F21" s="264"/>
      <c r="G21" s="228"/>
      <c r="H21" s="264"/>
      <c r="I21" s="228">
        <f>SUM(I16:J20)</f>
        <v>0</v>
      </c>
      <c r="J21" s="229"/>
    </row>
    <row r="22" spans="1:10" ht="33" customHeight="1" x14ac:dyDescent="0.25">
      <c r="A22" s="2"/>
      <c r="B22" s="42" t="s">
        <v>31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23">
        <v>0</v>
      </c>
      <c r="H23" s="224"/>
      <c r="I23" s="224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1">
        <v>0</v>
      </c>
      <c r="H24" s="222"/>
      <c r="I24" s="222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23">
        <f>I21</f>
        <v>0</v>
      </c>
      <c r="H25" s="224"/>
      <c r="I25" s="224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51">
        <v>501030.56</v>
      </c>
      <c r="H26" s="252"/>
      <c r="I26" s="252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53">
        <f>CenaCelkemBezDPH-(ZakladDPHSni+ZakladDPHZakl)</f>
        <v>0</v>
      </c>
      <c r="H27" s="253"/>
      <c r="I27" s="253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0">
        <f>A27</f>
        <v>0</v>
      </c>
      <c r="H28" s="231"/>
      <c r="I28" s="231"/>
      <c r="J28" s="121" t="str">
        <f t="shared" si="0"/>
        <v>CZK</v>
      </c>
    </row>
    <row r="29" spans="1:10" ht="27.75" hidden="1" customHeight="1" thickBot="1" x14ac:dyDescent="0.3">
      <c r="A29" s="2"/>
      <c r="B29" s="117" t="s">
        <v>33</v>
      </c>
      <c r="C29" s="122"/>
      <c r="D29" s="122"/>
      <c r="E29" s="122"/>
      <c r="F29" s="123"/>
      <c r="G29" s="230">
        <f>ZakladDPHSni+DPHSni+ZakladDPHZakl+DPHZakl+Zaokrouhleni</f>
        <v>501030.56</v>
      </c>
      <c r="H29" s="230"/>
      <c r="I29" s="230"/>
      <c r="J29" s="124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5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35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5">
      <c r="A39" s="89">
        <v>1</v>
      </c>
      <c r="B39" s="100" t="s">
        <v>48</v>
      </c>
      <c r="C39" s="216"/>
      <c r="D39" s="216"/>
      <c r="E39" s="216"/>
      <c r="F39" s="101" t="e">
        <f>'1 1 Pol'!#REF!</f>
        <v>#REF!</v>
      </c>
      <c r="G39" s="102" t="e">
        <f>'1 1 Pol'!#REF!</f>
        <v>#REF!</v>
      </c>
      <c r="H39" s="103"/>
      <c r="I39" s="104" t="e">
        <f>F39+G39+H39</f>
        <v>#REF!</v>
      </c>
      <c r="J39" s="105" t="e">
        <f>IF(CenaCelkemVypocet=0,"",I39/CenaCelkemVypocet*100)</f>
        <v>#REF!</v>
      </c>
    </row>
    <row r="40" spans="1:10" ht="25.5" hidden="1" customHeight="1" x14ac:dyDescent="0.25">
      <c r="A40" s="89">
        <v>2</v>
      </c>
      <c r="B40" s="106"/>
      <c r="C40" s="217" t="s">
        <v>49</v>
      </c>
      <c r="D40" s="217"/>
      <c r="E40" s="217"/>
      <c r="F40" s="107"/>
      <c r="G40" s="108"/>
      <c r="H40" s="108"/>
      <c r="I40" s="109">
        <f>F40+G40+H40</f>
        <v>0</v>
      </c>
      <c r="J40" s="110" t="e">
        <f>IF(CenaCelkemVypocet=0,"",I40/CenaCelkemVypocet*100)</f>
        <v>#REF!</v>
      </c>
    </row>
    <row r="41" spans="1:10" ht="25.5" hidden="1" customHeight="1" x14ac:dyDescent="0.25">
      <c r="A41" s="89">
        <v>2</v>
      </c>
      <c r="B41" s="106" t="s">
        <v>41</v>
      </c>
      <c r="C41" s="217" t="s">
        <v>43</v>
      </c>
      <c r="D41" s="217"/>
      <c r="E41" s="217"/>
      <c r="F41" s="107" t="e">
        <f>'1 1 Pol'!#REF!</f>
        <v>#REF!</v>
      </c>
      <c r="G41" s="108" t="e">
        <f>'1 1 Pol'!#REF!</f>
        <v>#REF!</v>
      </c>
      <c r="H41" s="108"/>
      <c r="I41" s="109" t="e">
        <f>F41+G41+H41</f>
        <v>#REF!</v>
      </c>
      <c r="J41" s="110" t="e">
        <f>IF(CenaCelkemVypocet=0,"",I41/CenaCelkemVypocet*100)</f>
        <v>#REF!</v>
      </c>
    </row>
    <row r="42" spans="1:10" ht="25.5" hidden="1" customHeight="1" x14ac:dyDescent="0.25">
      <c r="A42" s="89">
        <v>3</v>
      </c>
      <c r="B42" s="111" t="s">
        <v>41</v>
      </c>
      <c r="C42" s="216" t="s">
        <v>42</v>
      </c>
      <c r="D42" s="216"/>
      <c r="E42" s="216"/>
      <c r="F42" s="112" t="e">
        <f>'1 1 Pol'!#REF!</f>
        <v>#REF!</v>
      </c>
      <c r="G42" s="103" t="e">
        <f>'1 1 Pol'!#REF!</f>
        <v>#REF!</v>
      </c>
      <c r="H42" s="103"/>
      <c r="I42" s="104" t="e">
        <f>F42+G42+H42</f>
        <v>#REF!</v>
      </c>
      <c r="J42" s="105" t="e">
        <f>IF(CenaCelkemVypocet=0,"",I42/CenaCelkemVypocet*100)</f>
        <v>#REF!</v>
      </c>
    </row>
    <row r="43" spans="1:10" ht="25.5" hidden="1" customHeight="1" x14ac:dyDescent="0.25">
      <c r="A43" s="89"/>
      <c r="B43" s="218" t="s">
        <v>50</v>
      </c>
      <c r="C43" s="219"/>
      <c r="D43" s="219"/>
      <c r="E43" s="219"/>
      <c r="F43" s="113" t="e">
        <f>SUMIF(A39:A42,"=1",F39:F42)</f>
        <v>#REF!</v>
      </c>
      <c r="G43" s="114" t="e">
        <f>SUMIF(A39:A42,"=1",G39:G42)</f>
        <v>#REF!</v>
      </c>
      <c r="H43" s="114">
        <f>SUMIF(A39:A42,"=1",H39:H42)</f>
        <v>0</v>
      </c>
      <c r="I43" s="115" t="e">
        <f>SUMIF(A39:A42,"=1",I39:I42)</f>
        <v>#REF!</v>
      </c>
      <c r="J43" s="116" t="e">
        <f>SUMIF(A39:A42,"=1",J39:J42)</f>
        <v>#REF!</v>
      </c>
    </row>
    <row r="47" spans="1:10" ht="15.6" x14ac:dyDescent="0.3">
      <c r="B47" s="125" t="s">
        <v>52</v>
      </c>
    </row>
    <row r="49" spans="1:10" ht="25.5" customHeight="1" x14ac:dyDescent="0.25">
      <c r="A49" s="127"/>
      <c r="B49" s="130" t="s">
        <v>17</v>
      </c>
      <c r="C49" s="130" t="s">
        <v>5</v>
      </c>
      <c r="D49" s="131"/>
      <c r="E49" s="131"/>
      <c r="F49" s="132" t="s">
        <v>53</v>
      </c>
      <c r="G49" s="132"/>
      <c r="H49" s="132"/>
      <c r="I49" s="132" t="s">
        <v>29</v>
      </c>
      <c r="J49" s="132" t="s">
        <v>0</v>
      </c>
    </row>
    <row r="50" spans="1:10" ht="36.75" customHeight="1" x14ac:dyDescent="0.25">
      <c r="A50" s="128"/>
      <c r="B50" s="133" t="s">
        <v>54</v>
      </c>
      <c r="C50" s="214" t="s">
        <v>55</v>
      </c>
      <c r="D50" s="215"/>
      <c r="E50" s="215"/>
      <c r="F50" s="141" t="s">
        <v>24</v>
      </c>
      <c r="G50" s="134"/>
      <c r="H50" s="134"/>
      <c r="I50" s="134">
        <f>'1 1 Pol'!G8</f>
        <v>0</v>
      </c>
      <c r="J50" s="139" t="str">
        <f>IF(I57=0,"",I50/I57*100)</f>
        <v/>
      </c>
    </row>
    <row r="51" spans="1:10" ht="36.75" customHeight="1" x14ac:dyDescent="0.25">
      <c r="A51" s="128"/>
      <c r="B51" s="133" t="s">
        <v>56</v>
      </c>
      <c r="C51" s="214" t="s">
        <v>57</v>
      </c>
      <c r="D51" s="215"/>
      <c r="E51" s="215"/>
      <c r="F51" s="141" t="s">
        <v>24</v>
      </c>
      <c r="G51" s="134"/>
      <c r="H51" s="134"/>
      <c r="I51" s="134">
        <f>'1 1 Pol'!G13</f>
        <v>0</v>
      </c>
      <c r="J51" s="139" t="str">
        <f>IF(I57=0,"",I51/I57*100)</f>
        <v/>
      </c>
    </row>
    <row r="52" spans="1:10" ht="36.75" customHeight="1" x14ac:dyDescent="0.25">
      <c r="A52" s="128"/>
      <c r="B52" s="133" t="s">
        <v>58</v>
      </c>
      <c r="C52" s="214" t="s">
        <v>59</v>
      </c>
      <c r="D52" s="215"/>
      <c r="E52" s="215"/>
      <c r="F52" s="141" t="s">
        <v>25</v>
      </c>
      <c r="G52" s="134"/>
      <c r="H52" s="134"/>
      <c r="I52" s="134">
        <f>'1 1 Pol'!G17</f>
        <v>0</v>
      </c>
      <c r="J52" s="139" t="str">
        <f>IF(I57=0,"",I52/I57*100)</f>
        <v/>
      </c>
    </row>
    <row r="53" spans="1:10" ht="36.75" customHeight="1" x14ac:dyDescent="0.25">
      <c r="A53" s="128"/>
      <c r="B53" s="133" t="s">
        <v>60</v>
      </c>
      <c r="C53" s="214" t="s">
        <v>61</v>
      </c>
      <c r="D53" s="215"/>
      <c r="E53" s="215"/>
      <c r="F53" s="141" t="s">
        <v>25</v>
      </c>
      <c r="G53" s="134"/>
      <c r="H53" s="134"/>
      <c r="I53" s="134">
        <f>'1 1 Pol'!G19</f>
        <v>0</v>
      </c>
      <c r="J53" s="139" t="str">
        <f>IF(I57=0,"",I53/I57*100)</f>
        <v/>
      </c>
    </row>
    <row r="54" spans="1:10" ht="36.75" customHeight="1" x14ac:dyDescent="0.25">
      <c r="A54" s="128"/>
      <c r="B54" s="133" t="s">
        <v>62</v>
      </c>
      <c r="C54" s="214" t="s">
        <v>63</v>
      </c>
      <c r="D54" s="215"/>
      <c r="E54" s="215"/>
      <c r="F54" s="141" t="s">
        <v>26</v>
      </c>
      <c r="G54" s="134"/>
      <c r="H54" s="134"/>
      <c r="I54" s="134">
        <f>'1 1 Pol'!G21</f>
        <v>0</v>
      </c>
      <c r="J54" s="139" t="str">
        <f>IF(I57=0,"",I54/I57*100)</f>
        <v/>
      </c>
    </row>
    <row r="55" spans="1:10" ht="36.75" customHeight="1" x14ac:dyDescent="0.25">
      <c r="A55" s="128"/>
      <c r="B55" s="133" t="s">
        <v>121</v>
      </c>
      <c r="C55" s="214" t="s">
        <v>114</v>
      </c>
      <c r="D55" s="215"/>
      <c r="E55" s="215"/>
      <c r="F55" s="141" t="s">
        <v>25</v>
      </c>
      <c r="G55" s="134"/>
      <c r="H55" s="134"/>
      <c r="I55" s="134">
        <f>'1 1 Pol'!G24</f>
        <v>0</v>
      </c>
      <c r="J55" s="139" t="str">
        <f>IF(I57=0,"",I55/I57*100)</f>
        <v/>
      </c>
    </row>
    <row r="56" spans="1:10" ht="36.75" customHeight="1" x14ac:dyDescent="0.25">
      <c r="A56" s="128"/>
      <c r="B56" s="133" t="s">
        <v>65</v>
      </c>
      <c r="C56" s="214" t="s">
        <v>28</v>
      </c>
      <c r="D56" s="215"/>
      <c r="E56" s="215"/>
      <c r="F56" s="141" t="s">
        <v>65</v>
      </c>
      <c r="G56" s="134"/>
      <c r="H56" s="134"/>
      <c r="I56" s="134">
        <f>'1 1 Pol'!G53</f>
        <v>0</v>
      </c>
      <c r="J56" s="139" t="str">
        <f>IF(I57=0,"",I56/I57*100)</f>
        <v/>
      </c>
    </row>
    <row r="57" spans="1:10" ht="25.5" customHeight="1" x14ac:dyDescent="0.25">
      <c r="A57" s="129"/>
      <c r="B57" s="135" t="s">
        <v>1</v>
      </c>
      <c r="C57" s="136"/>
      <c r="D57" s="137"/>
      <c r="E57" s="137"/>
      <c r="F57" s="142"/>
      <c r="G57" s="138"/>
      <c r="H57" s="138"/>
      <c r="I57" s="138">
        <f>SUM(I50:I56)</f>
        <v>0</v>
      </c>
      <c r="J57" s="140">
        <f>SUM(J50:J56)</f>
        <v>0</v>
      </c>
    </row>
    <row r="58" spans="1:10" x14ac:dyDescent="0.25">
      <c r="F58" s="87"/>
      <c r="G58" s="87"/>
      <c r="H58" s="87"/>
      <c r="I58" s="87"/>
      <c r="J58" s="88"/>
    </row>
    <row r="59" spans="1:10" x14ac:dyDescent="0.25">
      <c r="F59" s="87"/>
      <c r="G59" s="87"/>
      <c r="H59" s="87"/>
      <c r="I59" s="87"/>
      <c r="J59" s="88"/>
    </row>
    <row r="60" spans="1:10" x14ac:dyDescent="0.25">
      <c r="F60" s="87"/>
      <c r="G60" s="87"/>
      <c r="H60" s="87"/>
      <c r="I60" s="87"/>
      <c r="J6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5:E55"/>
    <mergeCell ref="C56:E56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65" t="s">
        <v>6</v>
      </c>
      <c r="B1" s="265"/>
      <c r="C1" s="266"/>
      <c r="D1" s="265"/>
      <c r="E1" s="265"/>
      <c r="F1" s="265"/>
      <c r="G1" s="265"/>
    </row>
    <row r="2" spans="1:7" ht="24.9" customHeight="1" x14ac:dyDescent="0.25">
      <c r="A2" s="50" t="s">
        <v>7</v>
      </c>
      <c r="B2" s="49"/>
      <c r="C2" s="267"/>
      <c r="D2" s="267"/>
      <c r="E2" s="267"/>
      <c r="F2" s="267"/>
      <c r="G2" s="268"/>
    </row>
    <row r="3" spans="1:7" ht="24.9" customHeight="1" x14ac:dyDescent="0.25">
      <c r="A3" s="50" t="s">
        <v>8</v>
      </c>
      <c r="B3" s="49"/>
      <c r="C3" s="267"/>
      <c r="D3" s="267"/>
      <c r="E3" s="267"/>
      <c r="F3" s="267"/>
      <c r="G3" s="268"/>
    </row>
    <row r="4" spans="1:7" ht="24.9" customHeight="1" x14ac:dyDescent="0.25">
      <c r="A4" s="50" t="s">
        <v>9</v>
      </c>
      <c r="B4" s="49"/>
      <c r="C4" s="267"/>
      <c r="D4" s="267"/>
      <c r="E4" s="267"/>
      <c r="F4" s="267"/>
      <c r="G4" s="268"/>
    </row>
    <row r="5" spans="1:7" x14ac:dyDescent="0.25">
      <c r="B5" s="4"/>
      <c r="C5" s="5"/>
      <c r="D5" s="6"/>
    </row>
  </sheetData>
  <sheetProtection algorithmName="SHA-512" hashValue="JbvoervfBkHUCz4dKG5D/W/4ICVc0PL0khZU1hhwK3KETC0AnoxJgByQYdPFSUKR+1PqOY78mdAZpr4/TdVjyA==" saltValue="un+0yngUAbtQ9iws1w3Hu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4937"/>
  <sheetViews>
    <sheetView tabSelected="1" workbookViewId="0">
      <pane ySplit="7" topLeftCell="A8" activePane="bottomLeft" state="frozen"/>
      <selection pane="bottomLeft" activeCell="F56" sqref="F56"/>
    </sheetView>
  </sheetViews>
  <sheetFormatPr defaultRowHeight="13.2" outlineLevelRow="1" x14ac:dyDescent="0.25"/>
  <cols>
    <col min="1" max="1" width="3.44140625" customWidth="1"/>
    <col min="2" max="2" width="12.5546875" style="126" customWidth="1"/>
    <col min="3" max="3" width="63.33203125" style="126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9" max="9" width="14" customWidth="1"/>
    <col min="14" max="14" width="0" hidden="1" customWidth="1"/>
    <col min="16" max="26" width="0" hidden="1" customWidth="1"/>
  </cols>
  <sheetData>
    <row r="1" spans="1:45" ht="15.75" customHeight="1" x14ac:dyDescent="0.3">
      <c r="A1" s="271" t="s">
        <v>66</v>
      </c>
      <c r="B1" s="271"/>
      <c r="C1" s="271"/>
      <c r="D1" s="271"/>
      <c r="E1" s="271"/>
      <c r="F1" s="271"/>
      <c r="G1" s="271"/>
      <c r="R1" t="s">
        <v>67</v>
      </c>
    </row>
    <row r="2" spans="1:45" ht="24.9" customHeight="1" x14ac:dyDescent="0.25">
      <c r="A2" s="144" t="s">
        <v>7</v>
      </c>
      <c r="B2" s="49" t="s">
        <v>46</v>
      </c>
      <c r="C2" s="272" t="s">
        <v>47</v>
      </c>
      <c r="D2" s="273"/>
      <c r="E2" s="273"/>
      <c r="F2" s="273"/>
      <c r="G2" s="274"/>
      <c r="R2" t="s">
        <v>68</v>
      </c>
    </row>
    <row r="3" spans="1:45" ht="24.9" customHeight="1" x14ac:dyDescent="0.25">
      <c r="A3" s="144" t="s">
        <v>8</v>
      </c>
      <c r="B3" s="49" t="s">
        <v>41</v>
      </c>
      <c r="C3" s="272" t="s">
        <v>126</v>
      </c>
      <c r="D3" s="273"/>
      <c r="E3" s="273"/>
      <c r="F3" s="273"/>
      <c r="G3" s="274"/>
      <c r="N3" s="126" t="s">
        <v>68</v>
      </c>
      <c r="R3" t="s">
        <v>69</v>
      </c>
    </row>
    <row r="4" spans="1:45" ht="24.9" customHeight="1" x14ac:dyDescent="0.25">
      <c r="A4" s="145" t="s">
        <v>9</v>
      </c>
      <c r="B4" s="146" t="s">
        <v>41</v>
      </c>
      <c r="C4" s="275" t="s">
        <v>42</v>
      </c>
      <c r="D4" s="276"/>
      <c r="E4" s="276"/>
      <c r="F4" s="276"/>
      <c r="G4" s="277"/>
      <c r="R4" t="s">
        <v>70</v>
      </c>
    </row>
    <row r="5" spans="1:45" x14ac:dyDescent="0.25">
      <c r="D5" s="10"/>
    </row>
    <row r="6" spans="1:45" x14ac:dyDescent="0.25">
      <c r="A6" s="148" t="s">
        <v>71</v>
      </c>
      <c r="B6" s="150" t="s">
        <v>72</v>
      </c>
      <c r="C6" s="150" t="s">
        <v>73</v>
      </c>
      <c r="D6" s="149" t="s">
        <v>74</v>
      </c>
      <c r="E6" s="148" t="s">
        <v>75</v>
      </c>
      <c r="F6" s="147" t="s">
        <v>76</v>
      </c>
      <c r="G6" s="148" t="s">
        <v>29</v>
      </c>
      <c r="H6" s="151" t="s">
        <v>77</v>
      </c>
      <c r="I6" s="151" t="s">
        <v>78</v>
      </c>
    </row>
    <row r="7" spans="1:45" hidden="1" x14ac:dyDescent="0.25">
      <c r="A7" s="3"/>
      <c r="B7" s="4"/>
      <c r="C7" s="4"/>
      <c r="D7" s="6"/>
      <c r="E7" s="153"/>
      <c r="F7" s="154"/>
      <c r="G7" s="154"/>
      <c r="H7" s="154"/>
      <c r="I7" s="154"/>
    </row>
    <row r="8" spans="1:45" x14ac:dyDescent="0.25">
      <c r="A8" s="162" t="s">
        <v>79</v>
      </c>
      <c r="B8" s="163" t="s">
        <v>54</v>
      </c>
      <c r="C8" s="180" t="s">
        <v>55</v>
      </c>
      <c r="D8" s="164"/>
      <c r="E8" s="165"/>
      <c r="F8" s="166"/>
      <c r="G8" s="166">
        <f>SUMIF(R9:R12,"&lt;&gt;NOR",G9:G12)</f>
        <v>0</v>
      </c>
      <c r="H8" s="166"/>
      <c r="I8" s="166">
        <f>SUM(I9:I12)</f>
        <v>0</v>
      </c>
      <c r="R8" t="s">
        <v>80</v>
      </c>
    </row>
    <row r="9" spans="1:45" outlineLevel="1" x14ac:dyDescent="0.25">
      <c r="A9" s="173">
        <v>4</v>
      </c>
      <c r="B9" s="174" t="s">
        <v>87</v>
      </c>
      <c r="C9" s="182" t="s">
        <v>88</v>
      </c>
      <c r="D9" s="175" t="s">
        <v>89</v>
      </c>
      <c r="E9" s="176">
        <v>85</v>
      </c>
      <c r="F9" s="177">
        <v>0</v>
      </c>
      <c r="G9" s="178">
        <v>0</v>
      </c>
      <c r="H9" s="178">
        <v>21</v>
      </c>
      <c r="I9" s="178">
        <f>G9*(1+H9/100)</f>
        <v>0</v>
      </c>
      <c r="J9" s="152"/>
      <c r="K9" s="152"/>
      <c r="L9" s="152"/>
      <c r="M9" s="152"/>
      <c r="N9" s="152"/>
      <c r="O9" s="152"/>
      <c r="P9" s="152"/>
      <c r="Q9" s="152"/>
      <c r="R9" s="152" t="s">
        <v>82</v>
      </c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</row>
    <row r="10" spans="1:45" ht="30.6" outlineLevel="1" x14ac:dyDescent="0.25">
      <c r="A10" s="173">
        <v>5</v>
      </c>
      <c r="B10" s="174" t="s">
        <v>90</v>
      </c>
      <c r="C10" s="182" t="s">
        <v>91</v>
      </c>
      <c r="D10" s="175" t="s">
        <v>89</v>
      </c>
      <c r="E10" s="176">
        <v>85</v>
      </c>
      <c r="F10" s="177">
        <v>0</v>
      </c>
      <c r="G10" s="178">
        <v>0</v>
      </c>
      <c r="H10" s="178">
        <v>21</v>
      </c>
      <c r="I10" s="178">
        <f>G10*(1+H10/100)</f>
        <v>0</v>
      </c>
      <c r="J10" s="152"/>
      <c r="K10" s="152"/>
      <c r="L10" s="152"/>
      <c r="M10" s="152"/>
      <c r="N10" s="152"/>
      <c r="O10" s="152"/>
      <c r="P10" s="152"/>
      <c r="Q10" s="152"/>
      <c r="R10" s="152" t="s">
        <v>82</v>
      </c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</row>
    <row r="11" spans="1:45" outlineLevel="1" x14ac:dyDescent="0.25">
      <c r="A11" s="167">
        <v>6</v>
      </c>
      <c r="B11" s="168" t="s">
        <v>92</v>
      </c>
      <c r="C11" s="181" t="s">
        <v>93</v>
      </c>
      <c r="D11" s="169" t="s">
        <v>89</v>
      </c>
      <c r="E11" s="170">
        <v>85</v>
      </c>
      <c r="F11" s="171">
        <v>0</v>
      </c>
      <c r="G11" s="172">
        <v>0</v>
      </c>
      <c r="H11" s="172">
        <v>21</v>
      </c>
      <c r="I11" s="172">
        <f>G11*(1+H11/100)</f>
        <v>0</v>
      </c>
      <c r="J11" s="152"/>
      <c r="K11" s="152"/>
      <c r="L11" s="152"/>
      <c r="M11" s="152"/>
      <c r="N11" s="152"/>
      <c r="O11" s="152"/>
      <c r="P11" s="152"/>
      <c r="Q11" s="152"/>
      <c r="R11" s="152" t="s">
        <v>82</v>
      </c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</row>
    <row r="12" spans="1:45" outlineLevel="1" x14ac:dyDescent="0.25">
      <c r="A12" s="159"/>
      <c r="B12" s="160"/>
      <c r="C12" s="269" t="s">
        <v>94</v>
      </c>
      <c r="D12" s="270"/>
      <c r="E12" s="270"/>
      <c r="F12" s="270"/>
      <c r="G12" s="270"/>
      <c r="H12" s="161"/>
      <c r="I12" s="161"/>
      <c r="J12" s="152"/>
      <c r="K12" s="152"/>
      <c r="L12" s="152"/>
      <c r="M12" s="152"/>
      <c r="N12" s="152"/>
      <c r="O12" s="152"/>
      <c r="P12" s="152"/>
      <c r="Q12" s="152"/>
      <c r="R12" s="152" t="s">
        <v>83</v>
      </c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</row>
    <row r="13" spans="1:45" x14ac:dyDescent="0.25">
      <c r="A13" s="162" t="s">
        <v>79</v>
      </c>
      <c r="B13" s="163" t="s">
        <v>56</v>
      </c>
      <c r="C13" s="180" t="s">
        <v>57</v>
      </c>
      <c r="D13" s="164"/>
      <c r="E13" s="165"/>
      <c r="F13" s="166"/>
      <c r="G13" s="166">
        <f>SUMIF(R14:R16,"&lt;&gt;NOR",G14:G16)</f>
        <v>0</v>
      </c>
      <c r="H13" s="166"/>
      <c r="I13" s="166">
        <f>SUM(I14:I16)</f>
        <v>0</v>
      </c>
      <c r="R13" t="s">
        <v>80</v>
      </c>
    </row>
    <row r="14" spans="1:45" ht="30.6" outlineLevel="1" x14ac:dyDescent="0.25">
      <c r="A14" s="167">
        <v>7</v>
      </c>
      <c r="B14" s="168" t="s">
        <v>95</v>
      </c>
      <c r="C14" s="181" t="s">
        <v>96</v>
      </c>
      <c r="D14" s="169" t="s">
        <v>97</v>
      </c>
      <c r="E14" s="170">
        <v>1.9014500000000001</v>
      </c>
      <c r="F14" s="171">
        <v>0</v>
      </c>
      <c r="G14" s="172">
        <v>0</v>
      </c>
      <c r="H14" s="172">
        <v>21</v>
      </c>
      <c r="I14" s="172">
        <f>G14*(1+H14/100)</f>
        <v>0</v>
      </c>
      <c r="J14" s="152"/>
      <c r="K14" s="152"/>
      <c r="L14" s="152"/>
      <c r="M14" s="152"/>
      <c r="N14" s="152"/>
      <c r="O14" s="152"/>
      <c r="P14" s="152"/>
      <c r="Q14" s="152"/>
      <c r="R14" s="152" t="s">
        <v>98</v>
      </c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</row>
    <row r="15" spans="1:45" outlineLevel="1" x14ac:dyDescent="0.25">
      <c r="A15" s="159"/>
      <c r="B15" s="160"/>
      <c r="C15" s="269" t="s">
        <v>99</v>
      </c>
      <c r="D15" s="270"/>
      <c r="E15" s="270"/>
      <c r="F15" s="270"/>
      <c r="G15" s="270"/>
      <c r="H15" s="161"/>
      <c r="I15" s="161"/>
      <c r="J15" s="152"/>
      <c r="K15" s="152"/>
      <c r="L15" s="152"/>
      <c r="M15" s="152"/>
      <c r="N15" s="152"/>
      <c r="O15" s="152"/>
      <c r="P15" s="152"/>
      <c r="Q15" s="152"/>
      <c r="R15" s="152" t="s">
        <v>83</v>
      </c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</row>
    <row r="16" spans="1:45" outlineLevel="1" x14ac:dyDescent="0.25">
      <c r="A16" s="167">
        <v>8</v>
      </c>
      <c r="B16" s="168" t="s">
        <v>100</v>
      </c>
      <c r="C16" s="181" t="s">
        <v>101</v>
      </c>
      <c r="D16" s="169" t="s">
        <v>102</v>
      </c>
      <c r="E16" s="170">
        <v>20</v>
      </c>
      <c r="F16" s="171">
        <v>0</v>
      </c>
      <c r="G16" s="172">
        <v>0</v>
      </c>
      <c r="H16" s="172">
        <v>21</v>
      </c>
      <c r="I16" s="172">
        <f>G16*(1+H16/100)</f>
        <v>0</v>
      </c>
      <c r="J16" s="152"/>
      <c r="K16" s="152"/>
      <c r="L16" s="152"/>
      <c r="M16" s="152"/>
      <c r="N16" s="152"/>
      <c r="O16" s="152"/>
      <c r="P16" s="152"/>
      <c r="Q16" s="152"/>
      <c r="R16" s="152" t="s">
        <v>103</v>
      </c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</row>
    <row r="17" spans="1:45" x14ac:dyDescent="0.25">
      <c r="A17" s="162" t="s">
        <v>79</v>
      </c>
      <c r="B17" s="163" t="s">
        <v>58</v>
      </c>
      <c r="C17" s="180" t="s">
        <v>59</v>
      </c>
      <c r="D17" s="164"/>
      <c r="E17" s="165"/>
      <c r="F17" s="166"/>
      <c r="G17" s="166">
        <f>SUMIF(R18:R18,"&lt;&gt;NOR",G18:G18)</f>
        <v>0</v>
      </c>
      <c r="H17" s="166"/>
      <c r="I17" s="166">
        <f>SUM(I18:I18)</f>
        <v>0</v>
      </c>
      <c r="R17" t="s">
        <v>80</v>
      </c>
    </row>
    <row r="18" spans="1:45" outlineLevel="1" x14ac:dyDescent="0.25">
      <c r="A18" s="167">
        <v>29</v>
      </c>
      <c r="B18" s="168" t="s">
        <v>104</v>
      </c>
      <c r="C18" s="181" t="s">
        <v>105</v>
      </c>
      <c r="D18" s="169" t="s">
        <v>119</v>
      </c>
      <c r="E18" s="170">
        <v>189</v>
      </c>
      <c r="F18" s="171">
        <v>0</v>
      </c>
      <c r="G18" s="172">
        <v>0</v>
      </c>
      <c r="H18" s="172">
        <v>21</v>
      </c>
      <c r="I18" s="172">
        <f>G18*(1+H18/100)</f>
        <v>0</v>
      </c>
      <c r="J18" s="152"/>
      <c r="K18" s="152"/>
      <c r="L18" s="152"/>
      <c r="M18" s="152"/>
      <c r="N18" s="152"/>
      <c r="O18" s="152"/>
      <c r="P18" s="152"/>
      <c r="Q18" s="152"/>
      <c r="R18" s="152" t="s">
        <v>82</v>
      </c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</row>
    <row r="19" spans="1:45" x14ac:dyDescent="0.25">
      <c r="A19" s="199" t="s">
        <v>79</v>
      </c>
      <c r="B19" s="200" t="s">
        <v>60</v>
      </c>
      <c r="C19" s="201" t="s">
        <v>61</v>
      </c>
      <c r="D19" s="202"/>
      <c r="E19" s="203"/>
      <c r="F19" s="204"/>
      <c r="G19" s="204">
        <f>SUMIF(R20:R20,"&lt;&gt;NOR",G20:G20)</f>
        <v>0</v>
      </c>
      <c r="H19" s="204"/>
      <c r="I19" s="204">
        <f>SUM(I20:I20)</f>
        <v>0</v>
      </c>
      <c r="R19" t="s">
        <v>80</v>
      </c>
    </row>
    <row r="20" spans="1:45" outlineLevel="1" x14ac:dyDescent="0.25">
      <c r="A20" s="205">
        <v>31</v>
      </c>
      <c r="B20" s="206" t="s">
        <v>106</v>
      </c>
      <c r="C20" s="207" t="s">
        <v>107</v>
      </c>
      <c r="D20" s="208" t="s">
        <v>108</v>
      </c>
      <c r="E20" s="209">
        <v>1</v>
      </c>
      <c r="F20" s="210">
        <v>0</v>
      </c>
      <c r="G20" s="211">
        <v>0</v>
      </c>
      <c r="H20" s="211">
        <v>21</v>
      </c>
      <c r="I20" s="211">
        <f>G20*(1+H20/100)</f>
        <v>0</v>
      </c>
      <c r="J20" s="152"/>
      <c r="K20" s="152"/>
      <c r="L20" s="152"/>
      <c r="M20" s="152"/>
      <c r="N20" s="152"/>
      <c r="O20" s="152"/>
      <c r="P20" s="152"/>
      <c r="Q20" s="152"/>
      <c r="R20" s="152" t="s">
        <v>82</v>
      </c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</row>
    <row r="21" spans="1:45" x14ac:dyDescent="0.25">
      <c r="A21" s="162" t="s">
        <v>79</v>
      </c>
      <c r="B21" s="163" t="s">
        <v>62</v>
      </c>
      <c r="C21" s="180" t="s">
        <v>63</v>
      </c>
      <c r="D21" s="164"/>
      <c r="E21" s="165"/>
      <c r="F21" s="166"/>
      <c r="G21" s="166">
        <f>SUMIF(R22:R22,"&lt;&gt;NOR",G22:G23)</f>
        <v>0</v>
      </c>
      <c r="H21" s="166"/>
      <c r="I21" s="166">
        <f>SUM(I22:I22)</f>
        <v>0</v>
      </c>
      <c r="R21" t="s">
        <v>80</v>
      </c>
    </row>
    <row r="22" spans="1:45" outlineLevel="1" x14ac:dyDescent="0.25">
      <c r="A22" s="173">
        <v>32</v>
      </c>
      <c r="B22" s="174" t="s">
        <v>109</v>
      </c>
      <c r="C22" s="182" t="s">
        <v>120</v>
      </c>
      <c r="D22" s="175" t="s">
        <v>85</v>
      </c>
      <c r="E22" s="176">
        <v>88</v>
      </c>
      <c r="F22" s="177">
        <v>0</v>
      </c>
      <c r="G22" s="178">
        <v>0</v>
      </c>
      <c r="H22" s="178">
        <v>21</v>
      </c>
      <c r="I22" s="178">
        <f>G22*(1+H22/100)</f>
        <v>0</v>
      </c>
      <c r="J22" s="152"/>
      <c r="K22" s="152"/>
      <c r="L22" s="152"/>
      <c r="M22" s="152"/>
      <c r="N22" s="152"/>
      <c r="O22" s="152"/>
      <c r="P22" s="152"/>
      <c r="Q22" s="152"/>
      <c r="R22" s="152" t="s">
        <v>86</v>
      </c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</row>
    <row r="23" spans="1:45" outlineLevel="1" x14ac:dyDescent="0.25">
      <c r="A23" s="192"/>
      <c r="B23" s="193"/>
      <c r="C23" s="194" t="s">
        <v>122</v>
      </c>
      <c r="D23" s="195" t="s">
        <v>119</v>
      </c>
      <c r="E23" s="196">
        <v>350</v>
      </c>
      <c r="F23" s="197">
        <v>0</v>
      </c>
      <c r="G23" s="198">
        <v>0</v>
      </c>
      <c r="H23" s="198"/>
      <c r="I23" s="198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</row>
    <row r="24" spans="1:45" x14ac:dyDescent="0.25">
      <c r="A24" s="162" t="s">
        <v>79</v>
      </c>
      <c r="B24" s="163" t="s">
        <v>121</v>
      </c>
      <c r="C24" s="180" t="s">
        <v>114</v>
      </c>
      <c r="D24" s="164"/>
      <c r="E24" s="165"/>
      <c r="F24" s="166"/>
      <c r="G24" s="166">
        <f>SUM(G25:G52)</f>
        <v>0</v>
      </c>
      <c r="H24" s="166"/>
      <c r="I24" s="166">
        <v>0</v>
      </c>
      <c r="R24" t="s">
        <v>80</v>
      </c>
    </row>
    <row r="25" spans="1:45" outlineLevel="1" x14ac:dyDescent="0.25">
      <c r="A25" s="186"/>
      <c r="B25" s="187"/>
      <c r="C25" s="188" t="s">
        <v>129</v>
      </c>
      <c r="D25" s="189"/>
      <c r="E25" s="190"/>
      <c r="F25" s="191"/>
      <c r="G25" s="191"/>
      <c r="H25" s="191"/>
      <c r="I25" s="191"/>
      <c r="J25" s="152"/>
      <c r="K25" s="152"/>
      <c r="L25" s="152"/>
      <c r="M25" s="152"/>
      <c r="N25" s="152"/>
      <c r="O25" s="152"/>
      <c r="P25" s="152"/>
      <c r="Q25" s="152"/>
      <c r="R25" s="152" t="s">
        <v>82</v>
      </c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</row>
    <row r="26" spans="1:45" outlineLevel="1" x14ac:dyDescent="0.25">
      <c r="A26" s="167">
        <v>40</v>
      </c>
      <c r="B26" s="168"/>
      <c r="C26" s="181" t="s">
        <v>123</v>
      </c>
      <c r="D26" s="169" t="s">
        <v>81</v>
      </c>
      <c r="E26" s="170">
        <v>230</v>
      </c>
      <c r="F26" s="171">
        <v>0</v>
      </c>
      <c r="G26" s="172">
        <v>0</v>
      </c>
      <c r="H26" s="172">
        <v>21</v>
      </c>
      <c r="I26" s="172">
        <f t="shared" ref="I26:I31" si="0">G26*(1+H26/100)</f>
        <v>0</v>
      </c>
      <c r="J26" s="152"/>
      <c r="K26" s="152"/>
      <c r="L26" s="152"/>
      <c r="M26" s="152"/>
      <c r="N26" s="152"/>
      <c r="O26" s="152"/>
      <c r="P26" s="152"/>
      <c r="Q26" s="152"/>
      <c r="R26" s="152" t="s">
        <v>82</v>
      </c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</row>
    <row r="27" spans="1:45" outlineLevel="1" x14ac:dyDescent="0.25">
      <c r="A27" s="167">
        <v>41</v>
      </c>
      <c r="B27" s="168"/>
      <c r="C27" s="181" t="s">
        <v>116</v>
      </c>
      <c r="D27" s="169" t="s">
        <v>115</v>
      </c>
      <c r="E27" s="170">
        <v>14</v>
      </c>
      <c r="F27" s="171">
        <v>0</v>
      </c>
      <c r="G27" s="172">
        <v>0</v>
      </c>
      <c r="H27" s="172">
        <v>21</v>
      </c>
      <c r="I27" s="172">
        <f t="shared" si="0"/>
        <v>0</v>
      </c>
      <c r="J27" s="152"/>
      <c r="K27" s="152"/>
      <c r="L27" s="152"/>
      <c r="M27" s="152"/>
      <c r="N27" s="152"/>
      <c r="O27" s="152"/>
      <c r="P27" s="152"/>
      <c r="Q27" s="152"/>
      <c r="R27" s="152" t="s">
        <v>84</v>
      </c>
      <c r="S27" s="152">
        <v>0</v>
      </c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</row>
    <row r="28" spans="1:45" outlineLevel="1" x14ac:dyDescent="0.25">
      <c r="A28" s="167">
        <v>42</v>
      </c>
      <c r="B28" s="168"/>
      <c r="C28" s="181" t="s">
        <v>127</v>
      </c>
      <c r="D28" s="169" t="s">
        <v>81</v>
      </c>
      <c r="E28" s="170">
        <v>260</v>
      </c>
      <c r="F28" s="171">
        <v>0</v>
      </c>
      <c r="G28" s="172">
        <v>0</v>
      </c>
      <c r="H28" s="172">
        <v>21</v>
      </c>
      <c r="I28" s="172">
        <f t="shared" si="0"/>
        <v>0</v>
      </c>
      <c r="J28" s="152"/>
      <c r="K28" s="152"/>
      <c r="L28" s="152"/>
      <c r="M28" s="152"/>
      <c r="N28" s="152"/>
      <c r="O28" s="152"/>
      <c r="P28" s="152"/>
      <c r="Q28" s="152"/>
      <c r="R28" s="152" t="s">
        <v>84</v>
      </c>
      <c r="S28" s="152">
        <v>0</v>
      </c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</row>
    <row r="29" spans="1:45" outlineLevel="1" x14ac:dyDescent="0.25">
      <c r="A29" s="167">
        <v>43</v>
      </c>
      <c r="B29" s="168"/>
      <c r="C29" s="181" t="s">
        <v>128</v>
      </c>
      <c r="D29" s="169" t="s">
        <v>119</v>
      </c>
      <c r="E29" s="170">
        <v>3</v>
      </c>
      <c r="F29" s="171">
        <v>0</v>
      </c>
      <c r="G29" s="172">
        <v>0</v>
      </c>
      <c r="H29" s="172">
        <v>21</v>
      </c>
      <c r="I29" s="172">
        <f t="shared" si="0"/>
        <v>0</v>
      </c>
      <c r="J29" s="152"/>
      <c r="K29" s="152"/>
      <c r="L29" s="152"/>
      <c r="M29" s="152"/>
      <c r="N29" s="152"/>
      <c r="O29" s="152"/>
      <c r="P29" s="152"/>
      <c r="Q29" s="152"/>
      <c r="R29" s="152" t="s">
        <v>84</v>
      </c>
      <c r="S29" s="152">
        <v>0</v>
      </c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outlineLevel="1" x14ac:dyDescent="0.25">
      <c r="A30" s="167">
        <v>44</v>
      </c>
      <c r="B30" s="168"/>
      <c r="C30" s="181" t="s">
        <v>117</v>
      </c>
      <c r="D30" s="169" t="s">
        <v>108</v>
      </c>
      <c r="E30" s="170">
        <v>1</v>
      </c>
      <c r="F30" s="171">
        <v>0</v>
      </c>
      <c r="G30" s="172">
        <v>0</v>
      </c>
      <c r="H30" s="172">
        <v>21</v>
      </c>
      <c r="I30" s="172">
        <f t="shared" si="0"/>
        <v>0</v>
      </c>
      <c r="J30" s="152"/>
      <c r="K30" s="152"/>
      <c r="L30" s="152"/>
      <c r="M30" s="152"/>
      <c r="N30" s="152"/>
      <c r="O30" s="152"/>
      <c r="P30" s="152"/>
      <c r="Q30" s="152"/>
      <c r="R30" s="152" t="s">
        <v>84</v>
      </c>
      <c r="S30" s="152">
        <v>0</v>
      </c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x14ac:dyDescent="0.25">
      <c r="A31" s="167">
        <v>45</v>
      </c>
      <c r="B31" s="168"/>
      <c r="C31" s="181" t="s">
        <v>124</v>
      </c>
      <c r="D31" s="169" t="s">
        <v>97</v>
      </c>
      <c r="E31" s="170">
        <v>1</v>
      </c>
      <c r="F31" s="171">
        <v>0</v>
      </c>
      <c r="G31" s="172">
        <v>0</v>
      </c>
      <c r="H31" s="172">
        <v>21</v>
      </c>
      <c r="I31" s="172">
        <f t="shared" si="0"/>
        <v>0</v>
      </c>
      <c r="R31" t="s">
        <v>80</v>
      </c>
    </row>
    <row r="32" spans="1:45" outlineLevel="1" x14ac:dyDescent="0.25">
      <c r="A32" s="186"/>
      <c r="B32" s="187"/>
      <c r="C32" s="188" t="s">
        <v>130</v>
      </c>
      <c r="D32" s="189"/>
      <c r="E32" s="190"/>
      <c r="F32" s="191"/>
      <c r="G32" s="191"/>
      <c r="H32" s="191"/>
      <c r="I32" s="191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</row>
    <row r="33" spans="1:45" outlineLevel="1" x14ac:dyDescent="0.25">
      <c r="A33" s="167">
        <v>40</v>
      </c>
      <c r="B33" s="168"/>
      <c r="C33" s="181" t="s">
        <v>123</v>
      </c>
      <c r="D33" s="169" t="s">
        <v>81</v>
      </c>
      <c r="E33" s="170">
        <v>300</v>
      </c>
      <c r="F33" s="171">
        <v>0</v>
      </c>
      <c r="G33" s="172">
        <v>0</v>
      </c>
      <c r="H33" s="172">
        <v>21</v>
      </c>
      <c r="I33" s="172">
        <f t="shared" ref="I33:I38" si="1">G33*(1+H33/100)</f>
        <v>0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</row>
    <row r="34" spans="1:45" outlineLevel="1" x14ac:dyDescent="0.25">
      <c r="A34" s="167">
        <v>41</v>
      </c>
      <c r="B34" s="168"/>
      <c r="C34" s="181" t="s">
        <v>116</v>
      </c>
      <c r="D34" s="169" t="s">
        <v>115</v>
      </c>
      <c r="E34" s="170">
        <v>40</v>
      </c>
      <c r="F34" s="171">
        <v>0</v>
      </c>
      <c r="G34" s="172">
        <v>0</v>
      </c>
      <c r="H34" s="172">
        <v>21</v>
      </c>
      <c r="I34" s="172">
        <f t="shared" si="1"/>
        <v>0</v>
      </c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</row>
    <row r="35" spans="1:45" outlineLevel="1" x14ac:dyDescent="0.25">
      <c r="A35" s="167">
        <v>42</v>
      </c>
      <c r="B35" s="168"/>
      <c r="C35" s="181" t="s">
        <v>127</v>
      </c>
      <c r="D35" s="169" t="s">
        <v>81</v>
      </c>
      <c r="E35" s="170">
        <v>330</v>
      </c>
      <c r="F35" s="171">
        <v>0</v>
      </c>
      <c r="G35" s="172">
        <v>0</v>
      </c>
      <c r="H35" s="172">
        <v>21</v>
      </c>
      <c r="I35" s="172">
        <f t="shared" si="1"/>
        <v>0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</row>
    <row r="36" spans="1:45" outlineLevel="1" x14ac:dyDescent="0.25">
      <c r="A36" s="167">
        <v>43</v>
      </c>
      <c r="B36" s="168"/>
      <c r="C36" s="181" t="s">
        <v>118</v>
      </c>
      <c r="D36" s="169" t="s">
        <v>119</v>
      </c>
      <c r="E36" s="170">
        <v>6</v>
      </c>
      <c r="F36" s="171">
        <v>0</v>
      </c>
      <c r="G36" s="172">
        <v>0</v>
      </c>
      <c r="H36" s="172">
        <v>21</v>
      </c>
      <c r="I36" s="172">
        <f t="shared" si="1"/>
        <v>0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</row>
    <row r="37" spans="1:45" outlineLevel="1" x14ac:dyDescent="0.25">
      <c r="A37" s="167">
        <v>44</v>
      </c>
      <c r="B37" s="168"/>
      <c r="C37" s="181" t="s">
        <v>117</v>
      </c>
      <c r="D37" s="169" t="s">
        <v>108</v>
      </c>
      <c r="E37" s="170">
        <v>1</v>
      </c>
      <c r="F37" s="171">
        <v>0</v>
      </c>
      <c r="G37" s="172">
        <v>0</v>
      </c>
      <c r="H37" s="172">
        <v>21</v>
      </c>
      <c r="I37" s="172">
        <f t="shared" si="1"/>
        <v>0</v>
      </c>
      <c r="J37" s="152"/>
      <c r="K37" s="152"/>
      <c r="L37" s="152"/>
      <c r="M37" s="152"/>
      <c r="N37" s="152"/>
      <c r="O37" s="152"/>
      <c r="P37" s="152"/>
      <c r="Q37" s="152"/>
      <c r="R37" s="152" t="s">
        <v>84</v>
      </c>
      <c r="S37" s="152">
        <v>0</v>
      </c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</row>
    <row r="38" spans="1:45" x14ac:dyDescent="0.25">
      <c r="A38" s="167">
        <v>45</v>
      </c>
      <c r="B38" s="168"/>
      <c r="C38" s="181" t="s">
        <v>125</v>
      </c>
      <c r="D38" s="169" t="s">
        <v>97</v>
      </c>
      <c r="E38" s="170">
        <v>2.8</v>
      </c>
      <c r="F38" s="171">
        <v>0</v>
      </c>
      <c r="G38" s="172">
        <v>0</v>
      </c>
      <c r="H38" s="172">
        <v>21</v>
      </c>
      <c r="I38" s="172">
        <f t="shared" si="1"/>
        <v>0</v>
      </c>
      <c r="P38">
        <v>15</v>
      </c>
      <c r="Q38">
        <v>21</v>
      </c>
      <c r="R38" t="s">
        <v>77</v>
      </c>
    </row>
    <row r="39" spans="1:45" x14ac:dyDescent="0.25">
      <c r="A39" s="186"/>
      <c r="B39" s="187"/>
      <c r="C39" s="188" t="s">
        <v>131</v>
      </c>
      <c r="D39" s="189"/>
      <c r="E39" s="190"/>
      <c r="F39" s="191"/>
      <c r="G39" s="191"/>
      <c r="H39" s="191"/>
      <c r="I39" s="191"/>
      <c r="R39" t="s">
        <v>113</v>
      </c>
    </row>
    <row r="40" spans="1:45" x14ac:dyDescent="0.25">
      <c r="A40" s="167">
        <v>40</v>
      </c>
      <c r="B40" s="168"/>
      <c r="C40" s="181" t="s">
        <v>123</v>
      </c>
      <c r="D40" s="169" t="s">
        <v>81</v>
      </c>
      <c r="E40" s="170">
        <v>308</v>
      </c>
      <c r="F40" s="171">
        <v>0</v>
      </c>
      <c r="G40" s="172">
        <v>0</v>
      </c>
      <c r="H40" s="172">
        <v>21</v>
      </c>
      <c r="I40" s="172">
        <f t="shared" ref="I40:I45" si="2">G40*(1+H40/100)</f>
        <v>0</v>
      </c>
    </row>
    <row r="41" spans="1:45" x14ac:dyDescent="0.25">
      <c r="A41" s="167">
        <v>41</v>
      </c>
      <c r="B41" s="168"/>
      <c r="C41" s="181" t="s">
        <v>116</v>
      </c>
      <c r="D41" s="169" t="s">
        <v>115</v>
      </c>
      <c r="E41" s="170">
        <v>38</v>
      </c>
      <c r="F41" s="171">
        <v>0</v>
      </c>
      <c r="G41" s="172">
        <v>0</v>
      </c>
      <c r="H41" s="172">
        <v>21</v>
      </c>
      <c r="I41" s="172">
        <f t="shared" si="2"/>
        <v>0</v>
      </c>
    </row>
    <row r="42" spans="1:45" x14ac:dyDescent="0.25">
      <c r="A42" s="167">
        <v>42</v>
      </c>
      <c r="B42" s="168"/>
      <c r="C42" s="181" t="s">
        <v>127</v>
      </c>
      <c r="D42" s="169" t="s">
        <v>81</v>
      </c>
      <c r="E42" s="170">
        <v>340</v>
      </c>
      <c r="F42" s="171">
        <v>0</v>
      </c>
      <c r="G42" s="172">
        <v>0</v>
      </c>
      <c r="H42" s="172">
        <v>21</v>
      </c>
      <c r="I42" s="172">
        <f t="shared" si="2"/>
        <v>0</v>
      </c>
    </row>
    <row r="43" spans="1:45" x14ac:dyDescent="0.25">
      <c r="A43" s="167">
        <v>43</v>
      </c>
      <c r="B43" s="168"/>
      <c r="C43" s="181" t="s">
        <v>118</v>
      </c>
      <c r="D43" s="169" t="s">
        <v>119</v>
      </c>
      <c r="E43" s="170">
        <v>27</v>
      </c>
      <c r="F43" s="171">
        <v>0</v>
      </c>
      <c r="G43" s="172">
        <v>0</v>
      </c>
      <c r="H43" s="172">
        <v>21</v>
      </c>
      <c r="I43" s="172">
        <f t="shared" si="2"/>
        <v>0</v>
      </c>
    </row>
    <row r="44" spans="1:45" x14ac:dyDescent="0.25">
      <c r="A44" s="167">
        <v>44</v>
      </c>
      <c r="B44" s="168"/>
      <c r="C44" s="181" t="s">
        <v>117</v>
      </c>
      <c r="D44" s="169" t="s">
        <v>108</v>
      </c>
      <c r="E44" s="170">
        <v>1</v>
      </c>
      <c r="F44" s="171">
        <v>0</v>
      </c>
      <c r="G44" s="172">
        <v>0</v>
      </c>
      <c r="H44" s="172">
        <v>21</v>
      </c>
      <c r="I44" s="172">
        <f t="shared" si="2"/>
        <v>0</v>
      </c>
    </row>
    <row r="45" spans="1:45" x14ac:dyDescent="0.25">
      <c r="A45" s="167">
        <v>45</v>
      </c>
      <c r="B45" s="168"/>
      <c r="C45" s="181" t="s">
        <v>125</v>
      </c>
      <c r="D45" s="169" t="s">
        <v>97</v>
      </c>
      <c r="E45" s="170">
        <v>2.8</v>
      </c>
      <c r="F45" s="171">
        <v>0</v>
      </c>
      <c r="G45" s="172">
        <v>0</v>
      </c>
      <c r="H45" s="172">
        <v>21</v>
      </c>
      <c r="I45" s="172">
        <f t="shared" si="2"/>
        <v>0</v>
      </c>
    </row>
    <row r="46" spans="1:45" x14ac:dyDescent="0.25">
      <c r="A46" s="186"/>
      <c r="B46" s="187"/>
      <c r="C46" s="188" t="s">
        <v>132</v>
      </c>
      <c r="D46" s="189"/>
      <c r="E46" s="190"/>
      <c r="F46" s="191"/>
      <c r="G46" s="191"/>
      <c r="H46" s="191"/>
      <c r="I46" s="191"/>
    </row>
    <row r="47" spans="1:45" x14ac:dyDescent="0.25">
      <c r="A47" s="167">
        <v>40</v>
      </c>
      <c r="B47" s="168"/>
      <c r="C47" s="181" t="s">
        <v>123</v>
      </c>
      <c r="D47" s="169" t="s">
        <v>81</v>
      </c>
      <c r="E47" s="170">
        <v>196</v>
      </c>
      <c r="F47" s="171">
        <v>0</v>
      </c>
      <c r="G47" s="172">
        <v>0</v>
      </c>
      <c r="H47" s="172">
        <v>21</v>
      </c>
      <c r="I47" s="172">
        <f t="shared" ref="I47:I52" si="3">G47*(1+H47/100)</f>
        <v>0</v>
      </c>
    </row>
    <row r="48" spans="1:45" x14ac:dyDescent="0.25">
      <c r="A48" s="167">
        <v>41</v>
      </c>
      <c r="B48" s="168"/>
      <c r="C48" s="181" t="s">
        <v>116</v>
      </c>
      <c r="D48" s="169" t="s">
        <v>115</v>
      </c>
      <c r="E48" s="170">
        <v>21</v>
      </c>
      <c r="F48" s="171">
        <v>0</v>
      </c>
      <c r="G48" s="172">
        <v>0</v>
      </c>
      <c r="H48" s="172">
        <v>21</v>
      </c>
      <c r="I48" s="172">
        <f t="shared" si="3"/>
        <v>0</v>
      </c>
    </row>
    <row r="49" spans="1:9" x14ac:dyDescent="0.25">
      <c r="A49" s="167">
        <v>42</v>
      </c>
      <c r="B49" s="168"/>
      <c r="C49" s="181" t="s">
        <v>127</v>
      </c>
      <c r="D49" s="169" t="s">
        <v>81</v>
      </c>
      <c r="E49" s="170">
        <v>220</v>
      </c>
      <c r="F49" s="171">
        <v>0</v>
      </c>
      <c r="G49" s="172">
        <v>0</v>
      </c>
      <c r="H49" s="172">
        <v>21</v>
      </c>
      <c r="I49" s="172">
        <f t="shared" si="3"/>
        <v>0</v>
      </c>
    </row>
    <row r="50" spans="1:9" x14ac:dyDescent="0.25">
      <c r="A50" s="167">
        <v>43</v>
      </c>
      <c r="B50" s="168"/>
      <c r="C50" s="181" t="s">
        <v>118</v>
      </c>
      <c r="D50" s="169" t="s">
        <v>119</v>
      </c>
      <c r="E50" s="170">
        <v>10</v>
      </c>
      <c r="F50" s="171">
        <v>0</v>
      </c>
      <c r="G50" s="172">
        <v>0</v>
      </c>
      <c r="H50" s="172">
        <v>21</v>
      </c>
      <c r="I50" s="172">
        <f t="shared" si="3"/>
        <v>0</v>
      </c>
    </row>
    <row r="51" spans="1:9" x14ac:dyDescent="0.25">
      <c r="A51" s="167">
        <v>44</v>
      </c>
      <c r="B51" s="168"/>
      <c r="C51" s="181" t="s">
        <v>117</v>
      </c>
      <c r="D51" s="169" t="s">
        <v>108</v>
      </c>
      <c r="E51" s="170">
        <v>1</v>
      </c>
      <c r="F51" s="171">
        <v>0</v>
      </c>
      <c r="G51" s="172">
        <v>0</v>
      </c>
      <c r="H51" s="172">
        <v>21</v>
      </c>
      <c r="I51" s="172">
        <f t="shared" si="3"/>
        <v>0</v>
      </c>
    </row>
    <row r="52" spans="1:9" x14ac:dyDescent="0.25">
      <c r="A52" s="167">
        <v>45</v>
      </c>
      <c r="B52" s="168"/>
      <c r="C52" s="181" t="s">
        <v>125</v>
      </c>
      <c r="D52" s="169" t="s">
        <v>97</v>
      </c>
      <c r="E52" s="170">
        <v>2.5</v>
      </c>
      <c r="F52" s="171">
        <v>0</v>
      </c>
      <c r="G52" s="172">
        <v>0</v>
      </c>
      <c r="H52" s="172">
        <v>21</v>
      </c>
      <c r="I52" s="172">
        <f t="shared" si="3"/>
        <v>0</v>
      </c>
    </row>
    <row r="53" spans="1:9" x14ac:dyDescent="0.25">
      <c r="A53" s="162" t="s">
        <v>79</v>
      </c>
      <c r="B53" s="163" t="s">
        <v>65</v>
      </c>
      <c r="C53" s="180" t="s">
        <v>28</v>
      </c>
      <c r="D53" s="164"/>
      <c r="E53" s="165"/>
      <c r="F53" s="166"/>
      <c r="G53" s="166">
        <f>SUM(G54:G57)</f>
        <v>0</v>
      </c>
      <c r="H53" s="166"/>
      <c r="I53" s="166">
        <f>SUM(I54:I57)</f>
        <v>0</v>
      </c>
    </row>
    <row r="54" spans="1:9" x14ac:dyDescent="0.25">
      <c r="A54" s="167">
        <v>46</v>
      </c>
      <c r="B54" s="168"/>
      <c r="C54" s="181" t="s">
        <v>110</v>
      </c>
      <c r="D54" s="169" t="s">
        <v>108</v>
      </c>
      <c r="E54" s="170">
        <v>1</v>
      </c>
      <c r="F54" s="171">
        <v>0</v>
      </c>
      <c r="G54" s="172">
        <v>0</v>
      </c>
      <c r="H54" s="172">
        <v>21</v>
      </c>
      <c r="I54" s="172">
        <f>G54*(1+H54/100)</f>
        <v>0</v>
      </c>
    </row>
    <row r="55" spans="1:9" x14ac:dyDescent="0.25">
      <c r="A55" s="167">
        <v>47</v>
      </c>
      <c r="B55" s="168"/>
      <c r="C55" s="181" t="s">
        <v>111</v>
      </c>
      <c r="D55" s="169" t="s">
        <v>108</v>
      </c>
      <c r="E55" s="170">
        <v>1</v>
      </c>
      <c r="F55" s="171">
        <v>0</v>
      </c>
      <c r="G55" s="172">
        <v>0</v>
      </c>
      <c r="H55" s="172">
        <v>21</v>
      </c>
      <c r="I55" s="172">
        <f>G55*(1+H55/100)</f>
        <v>0</v>
      </c>
    </row>
    <row r="56" spans="1:9" x14ac:dyDescent="0.25">
      <c r="A56" s="167">
        <v>48</v>
      </c>
      <c r="B56" s="168"/>
      <c r="C56" s="181" t="s">
        <v>133</v>
      </c>
      <c r="D56" s="169" t="s">
        <v>119</v>
      </c>
      <c r="E56" s="170">
        <v>9</v>
      </c>
      <c r="F56" s="171">
        <v>0</v>
      </c>
      <c r="G56" s="172">
        <v>0</v>
      </c>
      <c r="H56" s="172">
        <v>21</v>
      </c>
      <c r="I56" s="172">
        <f>G56*(1+H56/100)</f>
        <v>0</v>
      </c>
    </row>
    <row r="57" spans="1:9" x14ac:dyDescent="0.25">
      <c r="A57" s="167">
        <v>49</v>
      </c>
      <c r="B57" s="168"/>
      <c r="C57" s="181" t="s">
        <v>112</v>
      </c>
      <c r="D57" s="169" t="s">
        <v>108</v>
      </c>
      <c r="E57" s="170">
        <v>1</v>
      </c>
      <c r="F57" s="171">
        <v>0</v>
      </c>
      <c r="G57" s="172">
        <v>0</v>
      </c>
      <c r="H57" s="172">
        <v>21</v>
      </c>
      <c r="I57" s="172">
        <f>G57*(1+H57/100)</f>
        <v>0</v>
      </c>
    </row>
    <row r="58" spans="1:9" x14ac:dyDescent="0.25">
      <c r="A58" s="3"/>
      <c r="B58" s="4"/>
      <c r="C58" s="183"/>
      <c r="D58" s="6"/>
      <c r="E58" s="3"/>
      <c r="F58" s="3"/>
      <c r="G58" s="3"/>
      <c r="H58" s="3"/>
      <c r="I58" s="3"/>
    </row>
    <row r="59" spans="1:9" x14ac:dyDescent="0.25">
      <c r="A59" s="155"/>
      <c r="B59" s="156" t="s">
        <v>29</v>
      </c>
      <c r="C59" s="184"/>
      <c r="D59" s="157"/>
      <c r="E59" s="158"/>
      <c r="F59" s="158"/>
      <c r="G59" s="179">
        <f>SUM(G53+G24+G21+G19+G17+G13+G8)</f>
        <v>0</v>
      </c>
      <c r="H59" s="3"/>
      <c r="I59" s="3"/>
    </row>
    <row r="60" spans="1:9" x14ac:dyDescent="0.25">
      <c r="C60" s="185"/>
      <c r="D60" s="10"/>
    </row>
    <row r="61" spans="1:9" x14ac:dyDescent="0.25">
      <c r="D61" s="10"/>
      <c r="G61" s="212"/>
    </row>
    <row r="62" spans="1:9" x14ac:dyDescent="0.25">
      <c r="D62" s="10"/>
    </row>
    <row r="63" spans="1:9" x14ac:dyDescent="0.25">
      <c r="D63" s="10"/>
    </row>
    <row r="64" spans="1:9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</sheetData>
  <mergeCells count="6">
    <mergeCell ref="C15:G15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siler</dc:creator>
  <cp:lastModifiedBy>user</cp:lastModifiedBy>
  <cp:lastPrinted>2020-04-28T09:59:52Z</cp:lastPrinted>
  <dcterms:created xsi:type="dcterms:W3CDTF">2009-04-08T07:15:50Z</dcterms:created>
  <dcterms:modified xsi:type="dcterms:W3CDTF">2021-02-17T08:51:18Z</dcterms:modified>
</cp:coreProperties>
</file>