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FÚ\2019\STAVEBNÍ ZAKÁZKY\BFÚ - laboratoř\Projektová dokumentace\"/>
    </mc:Choice>
  </mc:AlternateContent>
  <xr:revisionPtr revIDLastSave="0" documentId="13_ncr:1_{EAC04145-9BF8-48B5-9D53-DC98B596552E}" xr6:coauthVersionLast="36" xr6:coauthVersionMax="36" xr10:uidLastSave="{00000000-0000-0000-0000-000000000000}"/>
  <bookViews>
    <workbookView xWindow="0" yWindow="0" windowWidth="38400" windowHeight="17625" tabRatio="83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0880_01 Pol" sheetId="12" r:id="rId4"/>
    <sheet name="01 10880_02 Pol" sheetId="13" r:id="rId5"/>
    <sheet name="01 10880_03 Pol" sheetId="14" r:id="rId6"/>
    <sheet name="01 10880_04 Pol" sheetId="15" r:id="rId7"/>
    <sheet name="01 10880_05 Pol" sheetId="16" r:id="rId8"/>
    <sheet name="Elektro Rek" sheetId="22" r:id="rId9"/>
    <sheet name="Elektro rozp" sheetId="23" r:id="rId10"/>
    <sheet name="01 10880_06 Pol" sheetId="17" r:id="rId11"/>
    <sheet name="VZT" sheetId="21" r:id="rId12"/>
    <sheet name="01 10880_07 Pol" sheetId="18" r:id="rId13"/>
    <sheet name="MaR Kryt" sheetId="19" r:id="rId14"/>
    <sheet name="MaR Rozpočet" sheetId="20" r:id="rId15"/>
  </sheets>
  <externalReferences>
    <externalReference r:id="rId16"/>
  </externalReferences>
  <definedNames>
    <definedName name="_CAS1" localSheetId="11">#REF!</definedName>
    <definedName name="_CAS1">#REF!</definedName>
    <definedName name="_CAS2" localSheetId="11">#REF!</definedName>
    <definedName name="_CAS2">#REF!</definedName>
    <definedName name="_CAS3" localSheetId="11">#REF!</definedName>
    <definedName name="_CAS3">#REF!</definedName>
    <definedName name="_CAS4" localSheetId="11">#REF!</definedName>
    <definedName name="_CAS4">#REF!</definedName>
    <definedName name="_CAS5" localSheetId="11">#REF!</definedName>
    <definedName name="_CAS5">#REF!</definedName>
    <definedName name="_DAT1" localSheetId="11">#REF!</definedName>
    <definedName name="_DAT1">#REF!</definedName>
    <definedName name="_DAT2" localSheetId="11">#REF!</definedName>
    <definedName name="_DAT2">#REF!</definedName>
    <definedName name="_DAT3" localSheetId="11">#REF!</definedName>
    <definedName name="_DAT3">#REF!</definedName>
    <definedName name="_DAT4" localSheetId="11">#REF!</definedName>
    <definedName name="_DAT4">#REF!</definedName>
    <definedName name="_xlnm._FilterDatabase" localSheetId="11" hidden="1">VZT!$A$1:$I$97</definedName>
    <definedName name="_FMA4" localSheetId="11">#REF!</definedName>
    <definedName name="_FMA4">#REF!</definedName>
    <definedName name="_NA1" localSheetId="11">#REF!</definedName>
    <definedName name="_NA1">#REF!</definedName>
    <definedName name="_NA2" localSheetId="11">#REF!</definedName>
    <definedName name="_NA2">#REF!</definedName>
    <definedName name="_NA3" localSheetId="11">#REF!</definedName>
    <definedName name="_NA3">#REF!</definedName>
    <definedName name="_NA4" localSheetId="11">#REF!</definedName>
    <definedName name="_NA4">#REF!</definedName>
    <definedName name="_NA5" localSheetId="11">#REF!</definedName>
    <definedName name="_NA5">#REF!</definedName>
    <definedName name="_POP1" localSheetId="11">#REF!</definedName>
    <definedName name="_POP1">#REF!</definedName>
    <definedName name="_POP2" localSheetId="11">#REF!</definedName>
    <definedName name="_POP2">#REF!</definedName>
    <definedName name="_POP3" localSheetId="11">#REF!</definedName>
    <definedName name="_POP3">#REF!</definedName>
    <definedName name="_POP4" localSheetId="11">#REF!</definedName>
    <definedName name="_POP4">#REF!</definedName>
    <definedName name="_REV1" localSheetId="11">#REF!</definedName>
    <definedName name="_REV1">#REF!</definedName>
    <definedName name="_REV2" localSheetId="11">#REF!</definedName>
    <definedName name="_REV2">#REF!</definedName>
    <definedName name="_REV3" localSheetId="11">#REF!</definedName>
    <definedName name="_REV3">#REF!</definedName>
    <definedName name="_REV4" localSheetId="11">#REF!</definedName>
    <definedName name="_REV4">#REF!</definedName>
    <definedName name="_ROZ1" localSheetId="11">#REF!</definedName>
    <definedName name="_ROZ1">#REF!</definedName>
    <definedName name="_ROZ10" localSheetId="11">#REF!</definedName>
    <definedName name="_ROZ10">#REF!</definedName>
    <definedName name="_ROZ11" localSheetId="11">#REF!</definedName>
    <definedName name="_ROZ11">#REF!</definedName>
    <definedName name="_ROZ2" localSheetId="11">#REF!</definedName>
    <definedName name="_ROZ2">#REF!</definedName>
    <definedName name="_ROZ3" localSheetId="11">#REF!</definedName>
    <definedName name="_ROZ3">#REF!</definedName>
    <definedName name="_ROZ4" localSheetId="11">#REF!</definedName>
    <definedName name="_ROZ4">#REF!</definedName>
    <definedName name="_ROZ5" localSheetId="11">#REF!</definedName>
    <definedName name="_ROZ5">#REF!</definedName>
    <definedName name="_ROZ6" localSheetId="11">#REF!</definedName>
    <definedName name="_ROZ6">#REF!</definedName>
    <definedName name="_ROZ7" localSheetId="11">#REF!</definedName>
    <definedName name="_ROZ7">#REF!</definedName>
    <definedName name="_ROZ8" localSheetId="11">#REF!</definedName>
    <definedName name="_ROZ8">#REF!</definedName>
    <definedName name="_ROZ9" localSheetId="11">#REF!</definedName>
    <definedName name="_ROZ9">#REF!</definedName>
    <definedName name="_SO16" hidden="1">{#N/A,#N/A,TRUE,"Krycí list"}</definedName>
    <definedName name="A" hidden="1">{#N/A,#N/A,TRUE,"Krycí list"}</definedName>
    <definedName name="aaa" hidden="1">{#N/A,#N/A,TRUE,"Krycí list"}</definedName>
    <definedName name="aaaaaaaa" hidden="1">{#N/A,#N/A,TRUE,"Krycí list"}</definedName>
    <definedName name="B" hidden="1">{#N/A,#N/A,TRUE,"Krycí list"}</definedName>
    <definedName name="CDOK" localSheetId="11">#REF!</definedName>
    <definedName name="CDOK">#REF!</definedName>
    <definedName name="CDOK1" localSheetId="11">#REF!</definedName>
    <definedName name="CDOK1">#REF!</definedName>
    <definedName name="CDOK2" localSheetId="11">#REF!</definedName>
    <definedName name="CDOK2">#REF!</definedName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1C">'Elektro rozp'!$I$30</definedName>
    <definedName name="D1MA">'Elektro rozp'!$E$30</definedName>
    <definedName name="D1MO">'Elektro rozp'!$G$30</definedName>
    <definedName name="D1Z">'Elektro rozp'!$I$30</definedName>
    <definedName name="dadresa">Stavba!$D$12:$G$12</definedName>
    <definedName name="DCC">'Elektro rozp'!$I$4</definedName>
    <definedName name="DCMA">'Elektro rozp'!$E$4</definedName>
    <definedName name="DCMO">'Elektro rozp'!$G$4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FVCWREC" hidden="1">{#N/A,#N/A,TRUE,"Krycí list"}</definedName>
    <definedName name="CHVALIL1" localSheetId="11">#REF!</definedName>
    <definedName name="CHVALIL1">#REF!</definedName>
    <definedName name="IČO" localSheetId="1">Stavba!$I$11</definedName>
    <definedName name="KONTROL1" localSheetId="11">#REF!</definedName>
    <definedName name="KONTROL1">#REF!</definedName>
    <definedName name="KONTROL2" localSheetId="11">#REF!</definedName>
    <definedName name="KONTROL2">#REF!</definedName>
    <definedName name="KONTROL3" localSheetId="11">#REF!</definedName>
    <definedName name="KONTROL3">#REF!</definedName>
    <definedName name="KONTROL4" localSheetId="11">#REF!</definedName>
    <definedName name="KONTROL4">#REF!</definedName>
    <definedName name="M1C">'Elektro rozp'!$I$83</definedName>
    <definedName name="M1MA">'Elektro rozp'!$E$83</definedName>
    <definedName name="M1MO">'Elektro rozp'!$G$83</definedName>
    <definedName name="M1Z">'Elektro rozp'!$I$83</definedName>
    <definedName name="MCC">'Elektro rozp'!$I$92</definedName>
    <definedName name="MCMA">'Elektro rozp'!$E$92</definedName>
    <definedName name="MCMO">'Elektro rozp'!$G$92</definedName>
    <definedName name="Mena">Stavba!$J$29</definedName>
    <definedName name="mila" hidden="1">{#N/A,#N/A,TRUE,"Krycí list"}</definedName>
    <definedName name="MistoStavby">Stavba!$D$4</definedName>
    <definedName name="NAZEV" localSheetId="11">#REF!</definedName>
    <definedName name="NAZEV">#REF!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10880_01 Pol'!$1:$7</definedName>
    <definedName name="_xlnm.Print_Titles" localSheetId="4">'01 10880_02 Pol'!$1:$7</definedName>
    <definedName name="_xlnm.Print_Titles" localSheetId="5">'01 10880_03 Pol'!$1:$7</definedName>
    <definedName name="_xlnm.Print_Titles" localSheetId="6">'01 10880_04 Pol'!$1:$7</definedName>
    <definedName name="_xlnm.Print_Titles" localSheetId="7">'01 10880_05 Pol'!$1:$7</definedName>
    <definedName name="_xlnm.Print_Titles" localSheetId="10">'01 10880_06 Pol'!$1:$7</definedName>
    <definedName name="_xlnm.Print_Titles" localSheetId="12">'01 10880_07 Pol'!$1:$7</definedName>
    <definedName name="_xlnm.Print_Titles" localSheetId="11">VZT!$1:$1</definedName>
    <definedName name="_xlnm.Print_Titles">#REF!</definedName>
    <definedName name="nový" hidden="1">{#N/A,#N/A,TRUE,"Krycí list"}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10880_01 Pol'!$A$1:$X$133</definedName>
    <definedName name="_xlnm.Print_Area" localSheetId="4">'01 10880_02 Pol'!$A$1:$X$57</definedName>
    <definedName name="_xlnm.Print_Area" localSheetId="5">'01 10880_03 Pol'!$A$1:$X$30</definedName>
    <definedName name="_xlnm.Print_Area" localSheetId="6">'01 10880_04 Pol'!$A$1:$X$38</definedName>
    <definedName name="_xlnm.Print_Area" localSheetId="7">'01 10880_05 Pol'!$A$1:$X$21</definedName>
    <definedName name="_xlnm.Print_Area" localSheetId="10">'01 10880_06 Pol'!$A$1:$X$21</definedName>
    <definedName name="_xlnm.Print_Area" localSheetId="12">'01 10880_07 Pol'!$A$1:$X$21</definedName>
    <definedName name="_xlnm.Print_Area" localSheetId="13">'MaR Kryt'!$A$1:$R$38</definedName>
    <definedName name="_xlnm.Print_Area" localSheetId="14">'MaR Rozpočet'!$A$1:$F$20</definedName>
    <definedName name="_xlnm.Print_Area" localSheetId="1">Stavba!$A$1:$J$78</definedName>
    <definedName name="_xlnm.Print_Area" localSheetId="11">VZT!$A$1:$N$85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1_Build_001" localSheetId="11">#REF!</definedName>
    <definedName name="P1_Build_001">#REF!</definedName>
    <definedName name="P1_Build_003" localSheetId="11">#REF!</definedName>
    <definedName name="P1_Build_003">#REF!</definedName>
    <definedName name="P2_Build_300" localSheetId="11">#REF!</definedName>
    <definedName name="P2_Build_300">#REF!</definedName>
    <definedName name="P2_Build_302" localSheetId="11">#REF!</definedName>
    <definedName name="P2_Build_302">#REF!</definedName>
    <definedName name="P2_Build_303" localSheetId="11">#REF!</definedName>
    <definedName name="P2_Build_303">#REF!</definedName>
    <definedName name="P2_Build_601" localSheetId="11">#REF!</definedName>
    <definedName name="P2_Build_601">#REF!</definedName>
    <definedName name="P2_Build_602" localSheetId="11">#REF!</definedName>
    <definedName name="P2_Build_602">#REF!</definedName>
    <definedName name="P3_Build_1001" localSheetId="11">#REF!</definedName>
    <definedName name="P3_Build_1001">#REF!</definedName>
    <definedName name="P3_Build_1002" localSheetId="11">#REF!</definedName>
    <definedName name="P3_Build_1002">#REF!</definedName>
    <definedName name="P3_Build_1003" localSheetId="11">#REF!</definedName>
    <definedName name="P3_Build_1003">#REF!</definedName>
    <definedName name="P3_Build_1004" localSheetId="11">#REF!</definedName>
    <definedName name="P3_Build_1004">#REF!</definedName>
    <definedName name="P3_Build_1005" localSheetId="11">#REF!</definedName>
    <definedName name="P3_Build_1005">#REF!</definedName>
    <definedName name="P3_Build_1006" localSheetId="11">#REF!</definedName>
    <definedName name="P3_Build_1006">#REF!</definedName>
    <definedName name="P3_Build_1007" localSheetId="11">#REF!</definedName>
    <definedName name="P3_Build_1007">#REF!</definedName>
    <definedName name="P3_Build_1008" localSheetId="11">#REF!</definedName>
    <definedName name="P3_Build_1008">#REF!</definedName>
    <definedName name="P3_Build_2001" localSheetId="11">#REF!</definedName>
    <definedName name="P3_Build_2001">#REF!</definedName>
    <definedName name="P3_Build_2002" localSheetId="11">#REF!</definedName>
    <definedName name="P3_Build_2002">#REF!</definedName>
    <definedName name="P3_Build_2003" localSheetId="11">#REF!</definedName>
    <definedName name="P3_Build_2003">#REF!</definedName>
    <definedName name="P3_Build_2005" localSheetId="11">#REF!</definedName>
    <definedName name="P3_Build_2005">#REF!</definedName>
    <definedName name="P3_Build_2006" localSheetId="11">#REF!</definedName>
    <definedName name="P3_Build_2006">#REF!</definedName>
    <definedName name="P3_Build_2007" localSheetId="11">#REF!</definedName>
    <definedName name="P3_Build_2007">#REF!</definedName>
    <definedName name="P3_Build_2008" localSheetId="11">#REF!</definedName>
    <definedName name="P3_Build_2008">#REF!</definedName>
    <definedName name="P3_Build_502" localSheetId="11">#REF!</definedName>
    <definedName name="P3_Build_502">#REF!</definedName>
    <definedName name="P3_Build_503" localSheetId="11">#REF!</definedName>
    <definedName name="P3_Build_503">#REF!</definedName>
    <definedName name="P3_Build_504" localSheetId="11">#REF!</definedName>
    <definedName name="P3_Build_504">#REF!</definedName>
    <definedName name="P4_Build_100" localSheetId="11">#REF!</definedName>
    <definedName name="P4_Build_100">#REF!</definedName>
    <definedName name="P4_Build_501" localSheetId="11">#REF!</definedName>
    <definedName name="P4_Build_501">#REF!</definedName>
    <definedName name="P4_Build_505" localSheetId="11">#REF!</definedName>
    <definedName name="P4_Build_505">#REF!</definedName>
    <definedName name="PACKAGE_1" localSheetId="11">#REF!</definedName>
    <definedName name="PACKAGE_1">#REF!</definedName>
    <definedName name="PACKAGE_2" localSheetId="11">#REF!</definedName>
    <definedName name="PACKAGE_2">#REF!</definedName>
    <definedName name="PACKAGE_3" localSheetId="11">#REF!</definedName>
    <definedName name="PACKAGE_3">#REF!</definedName>
    <definedName name="PACKAGE_4" localSheetId="11">#REF!</definedName>
    <definedName name="PACKAGE_4">#REF!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" localSheetId="11">#REF!</definedName>
    <definedName name="PROJEKT">#REF!</definedName>
    <definedName name="Projektant">Stavba!$D$8</definedName>
    <definedName name="REV" localSheetId="11">#REF!</definedName>
    <definedName name="REV">#REF!</definedName>
    <definedName name="rozp" hidden="1">{#N/A,#N/A,TRUE,"Krycí list"}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CHVALI1" localSheetId="11">#REF!</definedName>
    <definedName name="SCHVALI1">#REF!</definedName>
    <definedName name="SCHVALIL1" localSheetId="11">#REF!</definedName>
    <definedName name="SCHVALIL1">#REF!</definedName>
    <definedName name="SCHVALIL2" localSheetId="11">#REF!</definedName>
    <definedName name="SCHVALIL2">#REF!</definedName>
    <definedName name="SCHVALIL3" localSheetId="11">#REF!</definedName>
    <definedName name="SCHVALIL3">#REF!</definedName>
    <definedName name="SCHVALIL4" localSheetId="11">#REF!</definedName>
    <definedName name="SCHVALIL4">#REF!</definedName>
    <definedName name="SCHVALIL5" localSheetId="11">#REF!</definedName>
    <definedName name="SCHVALIL5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maz" hidden="1">{#N/A,#N/A,TRUE,"Krycí list"}</definedName>
    <definedName name="soupis" hidden="1">{#N/A,#N/A,TRUE,"Krycí list"}</definedName>
    <definedName name="SPD" localSheetId="11">#REF!</definedName>
    <definedName name="SPD">#REF!</definedName>
    <definedName name="SSSSSS" hidden="1">{#N/A,#N/A,TRUE,"Krycí list"}</definedName>
    <definedName name="summary" hidden="1">{#N/A,#N/A,TRUE,"Krycí list"}</definedName>
    <definedName name="tab" localSheetId="11">#REF!</definedName>
    <definedName name="tab">#REF!</definedName>
    <definedName name="UKOL" localSheetId="11">#REF!</definedName>
    <definedName name="UKOL">#REF!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N" hidden="1">{#N/A,#N/A,TRUE,"Krycí list"}</definedName>
    <definedName name="Vypracoval">Stavba!$D$14</definedName>
    <definedName name="wrn.Kontrolní._.rozpočet." hidden="1">{#N/A,#N/A,TRUE,"Krycí list"}</definedName>
    <definedName name="wrn.Kontrolní._.rozpoeet." hidden="1">{#N/A,#N/A,TRUE,"Krycí list"}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AZNIK" localSheetId="11">#REF!</definedName>
    <definedName name="ZAKAZNIK">#REF!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  <definedName name="ZPRAC1" localSheetId="11">#REF!</definedName>
    <definedName name="ZPRAC1">#REF!</definedName>
    <definedName name="ZPRAC2" localSheetId="11">#REF!</definedName>
    <definedName name="ZPRAC2">#REF!</definedName>
    <definedName name="ZPRAC3" localSheetId="11">#REF!</definedName>
    <definedName name="ZPRAC3">#REF!</definedName>
    <definedName name="ZPRAC4" localSheetId="11">#REF!</definedName>
    <definedName name="ZPRAC4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89" i="23" l="1"/>
  <c r="I89" i="23" s="1"/>
  <c r="G89" i="23"/>
  <c r="E89" i="23"/>
  <c r="H88" i="23"/>
  <c r="I88" i="23" s="1"/>
  <c r="G88" i="23"/>
  <c r="E88" i="23"/>
  <c r="H85" i="23"/>
  <c r="I85" i="23" s="1"/>
  <c r="G85" i="23"/>
  <c r="E85" i="23"/>
  <c r="H82" i="23"/>
  <c r="I82" i="23" s="1"/>
  <c r="G82" i="23"/>
  <c r="E82" i="23"/>
  <c r="H79" i="23"/>
  <c r="I79" i="23" s="1"/>
  <c r="G79" i="23"/>
  <c r="E79" i="23"/>
  <c r="H78" i="23"/>
  <c r="I78" i="23" s="1"/>
  <c r="G78" i="23"/>
  <c r="E78" i="23"/>
  <c r="H77" i="23"/>
  <c r="I77" i="23" s="1"/>
  <c r="G77" i="23"/>
  <c r="E77" i="23"/>
  <c r="H76" i="23"/>
  <c r="I76" i="23" s="1"/>
  <c r="G76" i="23"/>
  <c r="E76" i="23"/>
  <c r="H73" i="23"/>
  <c r="I73" i="23" s="1"/>
  <c r="G73" i="23"/>
  <c r="E73" i="23"/>
  <c r="H72" i="23"/>
  <c r="I72" i="23" s="1"/>
  <c r="G72" i="23"/>
  <c r="E72" i="23"/>
  <c r="H69" i="23"/>
  <c r="I69" i="23" s="1"/>
  <c r="G69" i="23"/>
  <c r="E69" i="23"/>
  <c r="H67" i="23"/>
  <c r="I67" i="23" s="1"/>
  <c r="G67" i="23"/>
  <c r="E67" i="23"/>
  <c r="H64" i="23"/>
  <c r="I64" i="23" s="1"/>
  <c r="G64" i="23"/>
  <c r="E64" i="23"/>
  <c r="H63" i="23"/>
  <c r="I63" i="23" s="1"/>
  <c r="G63" i="23"/>
  <c r="E63" i="23"/>
  <c r="H62" i="23"/>
  <c r="I62" i="23" s="1"/>
  <c r="G62" i="23"/>
  <c r="E62" i="23"/>
  <c r="H61" i="23"/>
  <c r="I61" i="23" s="1"/>
  <c r="G61" i="23"/>
  <c r="E61" i="23"/>
  <c r="H60" i="23"/>
  <c r="I60" i="23" s="1"/>
  <c r="G60" i="23"/>
  <c r="E60" i="23"/>
  <c r="H59" i="23"/>
  <c r="I59" i="23" s="1"/>
  <c r="G59" i="23"/>
  <c r="E59" i="23"/>
  <c r="H56" i="23"/>
  <c r="I56" i="23" s="1"/>
  <c r="G56" i="23"/>
  <c r="E56" i="23"/>
  <c r="H55" i="23"/>
  <c r="I55" i="23" s="1"/>
  <c r="G55" i="23"/>
  <c r="E55" i="23"/>
  <c r="H54" i="23"/>
  <c r="I54" i="23" s="1"/>
  <c r="G54" i="23"/>
  <c r="E54" i="23"/>
  <c r="H52" i="23"/>
  <c r="I52" i="23" s="1"/>
  <c r="G52" i="23"/>
  <c r="E52" i="23"/>
  <c r="H51" i="23"/>
  <c r="I51" i="23" s="1"/>
  <c r="G51" i="23"/>
  <c r="E51" i="23"/>
  <c r="H50" i="23"/>
  <c r="I50" i="23" s="1"/>
  <c r="G50" i="23"/>
  <c r="E50" i="23"/>
  <c r="H49" i="23"/>
  <c r="I49" i="23" s="1"/>
  <c r="G49" i="23"/>
  <c r="E49" i="23"/>
  <c r="H45" i="23"/>
  <c r="I45" i="23" s="1"/>
  <c r="G45" i="23"/>
  <c r="E45" i="23"/>
  <c r="H43" i="23"/>
  <c r="I43" i="23" s="1"/>
  <c r="G43" i="23"/>
  <c r="E43" i="23"/>
  <c r="H41" i="23"/>
  <c r="I41" i="23" s="1"/>
  <c r="G41" i="23"/>
  <c r="E41" i="23"/>
  <c r="H38" i="23"/>
  <c r="I38" i="23" s="1"/>
  <c r="G38" i="23"/>
  <c r="E38" i="23"/>
  <c r="H37" i="23"/>
  <c r="I37" i="23" s="1"/>
  <c r="G37" i="23"/>
  <c r="E37" i="23"/>
  <c r="H36" i="23"/>
  <c r="I36" i="23" s="1"/>
  <c r="G36" i="23"/>
  <c r="E36" i="23"/>
  <c r="H29" i="23"/>
  <c r="I29" i="23" s="1"/>
  <c r="G29" i="23"/>
  <c r="E29" i="23"/>
  <c r="H28" i="23"/>
  <c r="I28" i="23" s="1"/>
  <c r="G28" i="23"/>
  <c r="E28" i="23"/>
  <c r="H27" i="23"/>
  <c r="I27" i="23" s="1"/>
  <c r="G27" i="23"/>
  <c r="E27" i="23"/>
  <c r="H24" i="23"/>
  <c r="I24" i="23" s="1"/>
  <c r="G24" i="23"/>
  <c r="E24" i="23"/>
  <c r="H23" i="23"/>
  <c r="I23" i="23" s="1"/>
  <c r="G23" i="23"/>
  <c r="E23" i="23"/>
  <c r="H22" i="23"/>
  <c r="I22" i="23" s="1"/>
  <c r="G22" i="23"/>
  <c r="E22" i="23"/>
  <c r="H21" i="23"/>
  <c r="I21" i="23" s="1"/>
  <c r="G21" i="23"/>
  <c r="E21" i="23"/>
  <c r="H18" i="23"/>
  <c r="I18" i="23" s="1"/>
  <c r="G18" i="23"/>
  <c r="E18" i="23"/>
  <c r="H17" i="23"/>
  <c r="I17" i="23" s="1"/>
  <c r="G17" i="23"/>
  <c r="E17" i="23"/>
  <c r="H16" i="23"/>
  <c r="I16" i="23" s="1"/>
  <c r="G16" i="23"/>
  <c r="E16" i="23"/>
  <c r="H13" i="23"/>
  <c r="I13" i="23" s="1"/>
  <c r="G13" i="23"/>
  <c r="E13" i="23"/>
  <c r="H10" i="23"/>
  <c r="I10" i="23" s="1"/>
  <c r="G10" i="23"/>
  <c r="E10" i="23"/>
  <c r="H7" i="23"/>
  <c r="I7" i="23" s="1"/>
  <c r="G7" i="23"/>
  <c r="E7" i="23"/>
  <c r="G3" i="23"/>
  <c r="C32" i="22"/>
  <c r="N79" i="21"/>
  <c r="N78" i="21"/>
  <c r="N77" i="21"/>
  <c r="N76" i="21"/>
  <c r="N75" i="21"/>
  <c r="N74" i="21"/>
  <c r="N73" i="21"/>
  <c r="N72" i="21"/>
  <c r="H72" i="21"/>
  <c r="N71" i="21"/>
  <c r="N70" i="21"/>
  <c r="H70" i="21"/>
  <c r="N69" i="21"/>
  <c r="N68" i="21"/>
  <c r="N67" i="21"/>
  <c r="A67" i="21"/>
  <c r="A68" i="21" s="1"/>
  <c r="C66" i="21"/>
  <c r="N64" i="21"/>
  <c r="A64" i="21"/>
  <c r="C64" i="21" s="1"/>
  <c r="C63" i="21"/>
  <c r="N61" i="21"/>
  <c r="C61" i="21"/>
  <c r="N60" i="21"/>
  <c r="C60" i="21"/>
  <c r="N59" i="21"/>
  <c r="C59" i="21"/>
  <c r="C58" i="21"/>
  <c r="N56" i="21"/>
  <c r="C56" i="21"/>
  <c r="N55" i="21"/>
  <c r="C55" i="21"/>
  <c r="N54" i="21"/>
  <c r="C54" i="21"/>
  <c r="N53" i="21"/>
  <c r="C53" i="21"/>
  <c r="N52" i="21"/>
  <c r="C52" i="21"/>
  <c r="N51" i="21"/>
  <c r="C51" i="21"/>
  <c r="N50" i="21"/>
  <c r="C50" i="21"/>
  <c r="N49" i="21"/>
  <c r="C49" i="21"/>
  <c r="N48" i="21"/>
  <c r="C48" i="21"/>
  <c r="N47" i="21"/>
  <c r="C47" i="21"/>
  <c r="C46" i="21"/>
  <c r="N44" i="21"/>
  <c r="C44" i="21"/>
  <c r="N43" i="21"/>
  <c r="C43" i="21"/>
  <c r="N42" i="21"/>
  <c r="C42" i="21"/>
  <c r="N41" i="21"/>
  <c r="C41" i="21"/>
  <c r="N40" i="21"/>
  <c r="C40" i="21"/>
  <c r="N39" i="21"/>
  <c r="C39" i="21"/>
  <c r="N38" i="21"/>
  <c r="C38" i="21"/>
  <c r="N37" i="21"/>
  <c r="C37" i="21"/>
  <c r="N36" i="21"/>
  <c r="C36" i="21"/>
  <c r="N35" i="21"/>
  <c r="C35" i="21"/>
  <c r="N34" i="21"/>
  <c r="C34" i="21"/>
  <c r="N33" i="21"/>
  <c r="C33" i="21"/>
  <c r="N32" i="21"/>
  <c r="C32" i="21"/>
  <c r="N31" i="21"/>
  <c r="C31" i="21"/>
  <c r="N30" i="21"/>
  <c r="C30" i="21"/>
  <c r="N29" i="21"/>
  <c r="C29" i="21"/>
  <c r="N28" i="21"/>
  <c r="C28" i="21"/>
  <c r="N27" i="21"/>
  <c r="C27" i="21"/>
  <c r="N26" i="21"/>
  <c r="C26" i="21"/>
  <c r="N25" i="21"/>
  <c r="C25" i="21"/>
  <c r="N24" i="21"/>
  <c r="A24" i="21"/>
  <c r="C24" i="21" s="1"/>
  <c r="N23" i="21"/>
  <c r="A23" i="21"/>
  <c r="C23" i="21" s="1"/>
  <c r="N22" i="21"/>
  <c r="C22" i="21"/>
  <c r="N21" i="21"/>
  <c r="C21" i="21"/>
  <c r="N20" i="21"/>
  <c r="C20" i="21"/>
  <c r="N19" i="21"/>
  <c r="C19" i="21"/>
  <c r="N18" i="21"/>
  <c r="C18" i="21"/>
  <c r="N17" i="21"/>
  <c r="C17" i="21"/>
  <c r="N16" i="21"/>
  <c r="C16" i="21"/>
  <c r="N15" i="21"/>
  <c r="C15" i="21"/>
  <c r="N14" i="21"/>
  <c r="C14" i="21"/>
  <c r="N13" i="21"/>
  <c r="C13" i="21"/>
  <c r="N12" i="21"/>
  <c r="C12" i="21"/>
  <c r="N11" i="21"/>
  <c r="C11" i="21"/>
  <c r="N10" i="21"/>
  <c r="C10" i="21"/>
  <c r="N9" i="21"/>
  <c r="C9" i="21"/>
  <c r="N8" i="21"/>
  <c r="C8" i="21"/>
  <c r="N7" i="21"/>
  <c r="C7" i="21"/>
  <c r="N6" i="21"/>
  <c r="C6" i="21"/>
  <c r="N5" i="21"/>
  <c r="C5" i="21"/>
  <c r="N4" i="21"/>
  <c r="C4" i="21"/>
  <c r="N3" i="21"/>
  <c r="C3" i="21"/>
  <c r="C2" i="21"/>
  <c r="N81" i="21" l="1"/>
  <c r="F9" i="17" s="1"/>
  <c r="E83" i="23"/>
  <c r="B35" i="22" s="1"/>
  <c r="G83" i="23"/>
  <c r="C35" i="22" s="1"/>
  <c r="G30" i="23"/>
  <c r="C33" i="22" s="1"/>
  <c r="E30" i="23"/>
  <c r="B33" i="22" s="1"/>
  <c r="I30" i="23"/>
  <c r="D3" i="23" s="1"/>
  <c r="I83" i="23"/>
  <c r="A69" i="21"/>
  <c r="C68" i="21"/>
  <c r="C67" i="21"/>
  <c r="D91" i="23" l="1"/>
  <c r="E91" i="23" s="1"/>
  <c r="I91" i="23" s="1"/>
  <c r="G92" i="23"/>
  <c r="C6" i="22" s="1"/>
  <c r="I92" i="23"/>
  <c r="C8" i="22" s="1"/>
  <c r="H3" i="23"/>
  <c r="I3" i="23" s="1"/>
  <c r="I4" i="23" s="1"/>
  <c r="B3" i="22" s="1"/>
  <c r="E3" i="23"/>
  <c r="E4" i="23" s="1"/>
  <c r="B32" i="22" s="1"/>
  <c r="E92" i="23"/>
  <c r="C34" i="22"/>
  <c r="C69" i="21"/>
  <c r="A70" i="21"/>
  <c r="B4" i="22" l="1"/>
  <c r="B7" i="22" s="1"/>
  <c r="C4" i="22"/>
  <c r="B34" i="22"/>
  <c r="C5" i="22"/>
  <c r="C70" i="21"/>
  <c r="A71" i="21"/>
  <c r="B12" i="22" l="1"/>
  <c r="C7" i="22"/>
  <c r="C12" i="22" s="1"/>
  <c r="C71" i="21"/>
  <c r="A72" i="21"/>
  <c r="C15" i="22" l="1"/>
  <c r="C13" i="22"/>
  <c r="C14" i="22"/>
  <c r="C19" i="22"/>
  <c r="C20" i="22"/>
  <c r="A73" i="21"/>
  <c r="C72" i="21"/>
  <c r="C16" i="22" l="1"/>
  <c r="C21" i="22"/>
  <c r="A74" i="21"/>
  <c r="C73" i="21"/>
  <c r="C24" i="22" l="1"/>
  <c r="F9" i="16" s="1"/>
  <c r="A75" i="21"/>
  <c r="C74" i="21"/>
  <c r="B25" i="22" l="1"/>
  <c r="C25" i="22" s="1"/>
  <c r="C27" i="22" s="1"/>
  <c r="C75" i="21"/>
  <c r="A76" i="21"/>
  <c r="C76" i="21" l="1"/>
  <c r="A77" i="21"/>
  <c r="A78" i="21" l="1"/>
  <c r="C77" i="21"/>
  <c r="A79" i="21" l="1"/>
  <c r="C79" i="21" s="1"/>
  <c r="C78" i="21"/>
  <c r="F90" i="20" l="1"/>
  <c r="F89" i="20"/>
  <c r="F88" i="20"/>
  <c r="F87" i="20"/>
  <c r="F86" i="20"/>
  <c r="F85" i="20"/>
  <c r="F84" i="20"/>
  <c r="F83" i="20"/>
  <c r="F82" i="20"/>
  <c r="F81" i="20"/>
  <c r="F80" i="20"/>
  <c r="F76" i="20"/>
  <c r="F75" i="20"/>
  <c r="F74" i="20"/>
  <c r="F73" i="20"/>
  <c r="F72" i="20"/>
  <c r="F71" i="20"/>
  <c r="D70" i="20"/>
  <c r="F70" i="20" s="1"/>
  <c r="D69" i="20"/>
  <c r="F69" i="20" s="1"/>
  <c r="D68" i="20"/>
  <c r="F68" i="20" s="1"/>
  <c r="D67" i="20"/>
  <c r="F67" i="20" s="1"/>
  <c r="D66" i="20"/>
  <c r="F66" i="20" s="1"/>
  <c r="F65" i="20"/>
  <c r="F64" i="20"/>
  <c r="F63" i="20"/>
  <c r="F62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1" i="20"/>
  <c r="F30" i="20"/>
  <c r="F29" i="20"/>
  <c r="F28" i="20"/>
  <c r="F27" i="20"/>
  <c r="F26" i="20"/>
  <c r="F25" i="20"/>
  <c r="F24" i="20"/>
  <c r="F23" i="20"/>
  <c r="F19" i="20"/>
  <c r="F18" i="20"/>
  <c r="F17" i="20"/>
  <c r="F16" i="20"/>
  <c r="F15" i="20"/>
  <c r="F14" i="20"/>
  <c r="F13" i="20"/>
  <c r="F12" i="20"/>
  <c r="F8" i="20"/>
  <c r="F7" i="20"/>
  <c r="F6" i="20"/>
  <c r="F5" i="20"/>
  <c r="F4" i="20"/>
  <c r="I9" i="18"/>
  <c r="I8" i="18" s="1"/>
  <c r="K9" i="18"/>
  <c r="K8" i="18" s="1"/>
  <c r="O9" i="18"/>
  <c r="O8" i="18" s="1"/>
  <c r="Q9" i="18"/>
  <c r="Q8" i="18" s="1"/>
  <c r="V9" i="18"/>
  <c r="V8" i="18" s="1"/>
  <c r="AE11" i="18"/>
  <c r="F47" i="1" s="1"/>
  <c r="G8" i="17"/>
  <c r="G11" i="17" s="1"/>
  <c r="G9" i="17"/>
  <c r="M9" i="17" s="1"/>
  <c r="M8" i="17" s="1"/>
  <c r="I9" i="17"/>
  <c r="I8" i="17" s="1"/>
  <c r="K9" i="17"/>
  <c r="K8" i="17" s="1"/>
  <c r="O9" i="17"/>
  <c r="O8" i="17" s="1"/>
  <c r="Q9" i="17"/>
  <c r="Q8" i="17" s="1"/>
  <c r="V9" i="17"/>
  <c r="V8" i="17" s="1"/>
  <c r="AE11" i="17"/>
  <c r="F46" i="1" s="1"/>
  <c r="AF11" i="17"/>
  <c r="G46" i="1" s="1"/>
  <c r="G9" i="16"/>
  <c r="M9" i="16" s="1"/>
  <c r="M8" i="16" s="1"/>
  <c r="I9" i="16"/>
  <c r="I8" i="16" s="1"/>
  <c r="K9" i="16"/>
  <c r="K8" i="16" s="1"/>
  <c r="O9" i="16"/>
  <c r="O8" i="16" s="1"/>
  <c r="Q9" i="16"/>
  <c r="Q8" i="16" s="1"/>
  <c r="V9" i="16"/>
  <c r="V8" i="16" s="1"/>
  <c r="AE11" i="16"/>
  <c r="F45" i="1" s="1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O8" i="15" s="1"/>
  <c r="Q12" i="15"/>
  <c r="V12" i="15"/>
  <c r="Q13" i="15"/>
  <c r="G14" i="15"/>
  <c r="M14" i="15" s="1"/>
  <c r="M13" i="15" s="1"/>
  <c r="I14" i="15"/>
  <c r="I13" i="15" s="1"/>
  <c r="K14" i="15"/>
  <c r="K13" i="15" s="1"/>
  <c r="O14" i="15"/>
  <c r="O13" i="15" s="1"/>
  <c r="Q14" i="15"/>
  <c r="V14" i="15"/>
  <c r="V13" i="15" s="1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V21" i="15"/>
  <c r="G22" i="15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AE28" i="15"/>
  <c r="F44" i="1" s="1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AE20" i="14"/>
  <c r="F43" i="1" s="1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I11" i="13"/>
  <c r="K11" i="13"/>
  <c r="O11" i="13"/>
  <c r="Q11" i="13"/>
  <c r="V11" i="13"/>
  <c r="G12" i="13"/>
  <c r="M12" i="13" s="1"/>
  <c r="I12" i="13"/>
  <c r="K12" i="13"/>
  <c r="K10" i="13" s="1"/>
  <c r="O12" i="13"/>
  <c r="Q12" i="13"/>
  <c r="V12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1" i="13"/>
  <c r="M21" i="13" s="1"/>
  <c r="M20" i="13" s="1"/>
  <c r="I21" i="13"/>
  <c r="I20" i="13" s="1"/>
  <c r="K21" i="13"/>
  <c r="K20" i="13" s="1"/>
  <c r="O21" i="13"/>
  <c r="O20" i="13" s="1"/>
  <c r="Q21" i="13"/>
  <c r="Q20" i="13" s="1"/>
  <c r="V21" i="13"/>
  <c r="V20" i="13" s="1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AE47" i="13"/>
  <c r="F42" i="1" s="1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5" i="12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7" i="12"/>
  <c r="I57" i="12"/>
  <c r="K57" i="12"/>
  <c r="M57" i="12"/>
  <c r="O57" i="12"/>
  <c r="Q57" i="12"/>
  <c r="V57" i="12"/>
  <c r="G59" i="12"/>
  <c r="M59" i="12" s="1"/>
  <c r="I59" i="12"/>
  <c r="K59" i="12"/>
  <c r="O59" i="12"/>
  <c r="Q59" i="12"/>
  <c r="V59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O90" i="12"/>
  <c r="G91" i="12"/>
  <c r="M91" i="12" s="1"/>
  <c r="M90" i="12" s="1"/>
  <c r="I91" i="12"/>
  <c r="I90" i="12" s="1"/>
  <c r="K91" i="12"/>
  <c r="K90" i="12" s="1"/>
  <c r="O91" i="12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8" i="12"/>
  <c r="M108" i="12" s="1"/>
  <c r="I108" i="12"/>
  <c r="K108" i="12"/>
  <c r="O108" i="12"/>
  <c r="Q108" i="12"/>
  <c r="V108" i="12"/>
  <c r="G109" i="12"/>
  <c r="I109" i="12"/>
  <c r="K109" i="12"/>
  <c r="M109" i="12"/>
  <c r="O109" i="12"/>
  <c r="Q109" i="12"/>
  <c r="V109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AE123" i="12"/>
  <c r="F41" i="1" s="1"/>
  <c r="I20" i="1"/>
  <c r="I19" i="1"/>
  <c r="K98" i="12" l="1"/>
  <c r="K24" i="15"/>
  <c r="O20" i="15"/>
  <c r="O16" i="14"/>
  <c r="V92" i="12"/>
  <c r="O28" i="12"/>
  <c r="I10" i="13"/>
  <c r="K16" i="14"/>
  <c r="Q10" i="13"/>
  <c r="K17" i="12"/>
  <c r="K92" i="12"/>
  <c r="I98" i="12"/>
  <c r="AF47" i="13"/>
  <c r="G42" i="1" s="1"/>
  <c r="K22" i="13"/>
  <c r="V8" i="14"/>
  <c r="F32" i="20"/>
  <c r="F98" i="20" s="1"/>
  <c r="E23" i="19" s="1"/>
  <c r="F91" i="20"/>
  <c r="F101" i="20" s="1"/>
  <c r="J21" i="19" s="1"/>
  <c r="J28" i="19" s="1"/>
  <c r="G20" i="15"/>
  <c r="F59" i="20"/>
  <c r="F99" i="20" s="1"/>
  <c r="E24" i="19" s="1"/>
  <c r="G10" i="13"/>
  <c r="I61" i="1" s="1"/>
  <c r="O24" i="15"/>
  <c r="K115" i="12"/>
  <c r="V104" i="12"/>
  <c r="O92" i="12"/>
  <c r="I61" i="12"/>
  <c r="O61" i="12"/>
  <c r="Q44" i="12"/>
  <c r="K44" i="12"/>
  <c r="K28" i="12"/>
  <c r="Q28" i="12"/>
  <c r="V17" i="12"/>
  <c r="O8" i="12"/>
  <c r="V8" i="12"/>
  <c r="I8" i="12"/>
  <c r="I40" i="13"/>
  <c r="K28" i="13"/>
  <c r="Q28" i="13"/>
  <c r="I22" i="13"/>
  <c r="K13" i="13"/>
  <c r="I8" i="14"/>
  <c r="K20" i="15"/>
  <c r="Q15" i="15"/>
  <c r="V8" i="15"/>
  <c r="I8" i="15"/>
  <c r="Q115" i="12"/>
  <c r="I115" i="12"/>
  <c r="O115" i="12"/>
  <c r="K104" i="12"/>
  <c r="Q104" i="12"/>
  <c r="V98" i="12"/>
  <c r="I44" i="12"/>
  <c r="O44" i="12"/>
  <c r="I28" i="12"/>
  <c r="Q17" i="12"/>
  <c r="K8" i="12"/>
  <c r="I28" i="13"/>
  <c r="V22" i="13"/>
  <c r="O13" i="13"/>
  <c r="V10" i="13"/>
  <c r="O10" i="13"/>
  <c r="Q16" i="14"/>
  <c r="O8" i="14"/>
  <c r="K8" i="14"/>
  <c r="V15" i="15"/>
  <c r="I15" i="15"/>
  <c r="K8" i="15"/>
  <c r="I104" i="12"/>
  <c r="Q98" i="12"/>
  <c r="G90" i="12"/>
  <c r="V61" i="12"/>
  <c r="O17" i="12"/>
  <c r="I17" i="12"/>
  <c r="V40" i="13"/>
  <c r="O40" i="13"/>
  <c r="O22" i="13"/>
  <c r="G13" i="13"/>
  <c r="Q13" i="13"/>
  <c r="G8" i="13"/>
  <c r="I59" i="1" s="1"/>
  <c r="V16" i="14"/>
  <c r="I16" i="14"/>
  <c r="Q24" i="15"/>
  <c r="Q20" i="15"/>
  <c r="K15" i="15"/>
  <c r="V115" i="12"/>
  <c r="O104" i="12"/>
  <c r="O98" i="12"/>
  <c r="Q92" i="12"/>
  <c r="I92" i="12"/>
  <c r="Q61" i="12"/>
  <c r="K61" i="12"/>
  <c r="V44" i="12"/>
  <c r="V28" i="12"/>
  <c r="Q8" i="12"/>
  <c r="K40" i="13"/>
  <c r="Q40" i="13"/>
  <c r="V28" i="13"/>
  <c r="O28" i="13"/>
  <c r="Q22" i="13"/>
  <c r="V13" i="13"/>
  <c r="I13" i="13"/>
  <c r="G16" i="14"/>
  <c r="Q8" i="14"/>
  <c r="V24" i="15"/>
  <c r="I24" i="15"/>
  <c r="V20" i="15"/>
  <c r="I20" i="15"/>
  <c r="O15" i="15"/>
  <c r="Q8" i="15"/>
  <c r="F20" i="20"/>
  <c r="F97" i="20" s="1"/>
  <c r="E22" i="19" s="1"/>
  <c r="F9" i="20"/>
  <c r="F96" i="20" s="1"/>
  <c r="G24" i="15"/>
  <c r="M22" i="15"/>
  <c r="M20" i="15" s="1"/>
  <c r="M24" i="15"/>
  <c r="G13" i="15"/>
  <c r="M16" i="14"/>
  <c r="G22" i="13"/>
  <c r="I64" i="1" s="1"/>
  <c r="M11" i="13"/>
  <c r="M8" i="12"/>
  <c r="AF123" i="12"/>
  <c r="G41" i="1" s="1"/>
  <c r="H41" i="1" s="1"/>
  <c r="I41" i="1" s="1"/>
  <c r="M115" i="12"/>
  <c r="G44" i="12"/>
  <c r="I58" i="1" s="1"/>
  <c r="AF11" i="16"/>
  <c r="G45" i="1" s="1"/>
  <c r="H45" i="1" s="1"/>
  <c r="I45" i="1" s="1"/>
  <c r="I75" i="1"/>
  <c r="F40" i="1"/>
  <c r="F39" i="1"/>
  <c r="F48" i="1" s="1"/>
  <c r="G23" i="1" s="1"/>
  <c r="A23" i="1" s="1"/>
  <c r="A24" i="1" s="1"/>
  <c r="G24" i="1" s="1"/>
  <c r="F77" i="20"/>
  <c r="F100" i="20" s="1"/>
  <c r="E25" i="19" s="1"/>
  <c r="E21" i="19"/>
  <c r="H46" i="1"/>
  <c r="I46" i="1" s="1"/>
  <c r="H42" i="1"/>
  <c r="I42" i="1" s="1"/>
  <c r="G8" i="16"/>
  <c r="M8" i="15"/>
  <c r="M15" i="15"/>
  <c r="G8" i="15"/>
  <c r="G15" i="15"/>
  <c r="I77" i="1" s="1"/>
  <c r="AF28" i="15"/>
  <c r="G44" i="1" s="1"/>
  <c r="H44" i="1" s="1"/>
  <c r="I44" i="1" s="1"/>
  <c r="M8" i="14"/>
  <c r="G8" i="14"/>
  <c r="AF20" i="14"/>
  <c r="G43" i="1" s="1"/>
  <c r="H43" i="1" s="1"/>
  <c r="I43" i="1" s="1"/>
  <c r="M40" i="13"/>
  <c r="M22" i="13"/>
  <c r="M10" i="13"/>
  <c r="M28" i="13"/>
  <c r="G40" i="13"/>
  <c r="I67" i="1" s="1"/>
  <c r="G28" i="13"/>
  <c r="I65" i="1" s="1"/>
  <c r="G20" i="13"/>
  <c r="I62" i="1" s="1"/>
  <c r="M17" i="13"/>
  <c r="M13" i="13" s="1"/>
  <c r="M104" i="12"/>
  <c r="M28" i="12"/>
  <c r="M98" i="12"/>
  <c r="M92" i="12"/>
  <c r="M61" i="12"/>
  <c r="M17" i="12"/>
  <c r="G104" i="12"/>
  <c r="I71" i="1" s="1"/>
  <c r="G28" i="12"/>
  <c r="I57" i="1" s="1"/>
  <c r="G8" i="12"/>
  <c r="G115" i="12"/>
  <c r="I73" i="1" s="1"/>
  <c r="G61" i="12"/>
  <c r="I60" i="1" s="1"/>
  <c r="M45" i="12"/>
  <c r="M44" i="12" s="1"/>
  <c r="G98" i="12"/>
  <c r="I70" i="1" s="1"/>
  <c r="G92" i="12"/>
  <c r="I63" i="1" s="1"/>
  <c r="G17" i="12"/>
  <c r="I56" i="1" s="1"/>
  <c r="J28" i="1"/>
  <c r="J26" i="1"/>
  <c r="G38" i="1"/>
  <c r="F38" i="1"/>
  <c r="H32" i="1"/>
  <c r="J23" i="1"/>
  <c r="J24" i="1"/>
  <c r="J25" i="1"/>
  <c r="J27" i="1"/>
  <c r="E24" i="1"/>
  <c r="E26" i="1"/>
  <c r="I72" i="1" l="1"/>
  <c r="I69" i="1"/>
  <c r="I68" i="1"/>
  <c r="G28" i="15"/>
  <c r="I66" i="1"/>
  <c r="I17" i="1" s="1"/>
  <c r="G20" i="14"/>
  <c r="G47" i="13"/>
  <c r="I55" i="1"/>
  <c r="I16" i="1" s="1"/>
  <c r="G123" i="12"/>
  <c r="G11" i="16"/>
  <c r="I74" i="1"/>
  <c r="E28" i="19"/>
  <c r="Q31" i="19" s="1"/>
  <c r="F103" i="20"/>
  <c r="O33" i="19" l="1"/>
  <c r="Q33" i="19" s="1"/>
  <c r="Q34" i="19" s="1"/>
  <c r="F9" i="18"/>
  <c r="G9" i="18" s="1"/>
  <c r="M9" i="18" l="1"/>
  <c r="M8" i="18" s="1"/>
  <c r="G8" i="18"/>
  <c r="AF11" i="18"/>
  <c r="I76" i="1" l="1"/>
  <c r="G11" i="18"/>
  <c r="G47" i="1"/>
  <c r="H47" i="1" s="1"/>
  <c r="I47" i="1" s="1"/>
  <c r="G39" i="1"/>
  <c r="G40" i="1"/>
  <c r="H40" i="1" s="1"/>
  <c r="I40" i="1" s="1"/>
  <c r="I78" i="1" l="1"/>
  <c r="I18" i="1"/>
  <c r="I21" i="1" s="1"/>
  <c r="G48" i="1"/>
  <c r="H39" i="1"/>
  <c r="H48" i="1" s="1"/>
  <c r="I39" i="1"/>
  <c r="I48" i="1" s="1"/>
  <c r="J44" i="1" l="1"/>
  <c r="J41" i="1"/>
  <c r="J42" i="1"/>
  <c r="J45" i="1"/>
  <c r="J40" i="1"/>
  <c r="J39" i="1"/>
  <c r="J48" i="1" s="1"/>
  <c r="J46" i="1"/>
  <c r="J43" i="1"/>
  <c r="J47" i="1"/>
  <c r="J76" i="1"/>
  <c r="J66" i="1"/>
  <c r="J61" i="1"/>
  <c r="J73" i="1"/>
  <c r="J67" i="1"/>
  <c r="J72" i="1"/>
  <c r="J70" i="1"/>
  <c r="J58" i="1"/>
  <c r="J75" i="1"/>
  <c r="J62" i="1"/>
  <c r="J77" i="1"/>
  <c r="J60" i="1"/>
  <c r="J64" i="1"/>
  <c r="J56" i="1"/>
  <c r="J71" i="1"/>
  <c r="J68" i="1"/>
  <c r="J59" i="1"/>
  <c r="J69" i="1"/>
  <c r="J65" i="1"/>
  <c r="J57" i="1"/>
  <c r="J63" i="1"/>
  <c r="J55" i="1"/>
  <c r="J74" i="1"/>
  <c r="G25" i="1"/>
  <c r="G28" i="1"/>
  <c r="A25" i="1" l="1"/>
  <c r="A26" i="1" s="1"/>
  <c r="G26" i="1" s="1"/>
  <c r="A27" i="1" s="1"/>
  <c r="A29" i="1" s="1"/>
  <c r="G29" i="1" s="1"/>
  <c r="G27" i="1" s="1"/>
  <c r="J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iva.janackova@email.cz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iva.janackova@email.cz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iva.janackova@email.cz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iva.janackova@email.cz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iva.janackova@email.cz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iva.janackova@email.cz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iva.janackova@email.cz</author>
  </authors>
  <commentList>
    <comment ref="S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<sst xmlns="http://schemas.openxmlformats.org/spreadsheetml/2006/main" count="2502" uniqueCount="940">
  <si>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</si>
  <si>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</si>
  <si>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</si>
  <si>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</si>
  <si>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</si>
  <si>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</si>
  <si>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</si>
  <si>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</si>
  <si>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</si>
  <si>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</si>
  <si>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</si>
  <si>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</si>
  <si>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</si>
  <si>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</si>
  <si>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</si>
  <si>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</si>
  <si>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</si>
  <si>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</si>
  <si>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</si>
  <si>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</si>
  <si>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</si>
  <si>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</si>
  <si>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</si>
  <si>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</si>
  <si>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</si>
  <si>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</si>
  <si>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</si>
  <si>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</si>
  <si>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</si>
  <si>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</si>
  <si>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</si>
  <si>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</si>
  <si>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</si>
  <si>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</si>
  <si>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</si>
  <si>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</si>
  <si>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</si>
  <si>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</si>
  <si>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</si>
  <si>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</si>
  <si>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</si>
  <si>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</si>
  <si>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</si>
  <si>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10880</t>
  </si>
  <si>
    <t>Biofyzikální ústav AV ČR, v.v.i.</t>
  </si>
  <si>
    <t>Stavba</t>
  </si>
  <si>
    <t>01</t>
  </si>
  <si>
    <t>SO 01 Virová laboratoř</t>
  </si>
  <si>
    <t>10880/01</t>
  </si>
  <si>
    <t>ASŘ</t>
  </si>
  <si>
    <t>10880/02</t>
  </si>
  <si>
    <t>Zdravotechnika</t>
  </si>
  <si>
    <t>10880/03</t>
  </si>
  <si>
    <t>Plyn</t>
  </si>
  <si>
    <t>10880/04</t>
  </si>
  <si>
    <t>Topení</t>
  </si>
  <si>
    <t>10880/05</t>
  </si>
  <si>
    <t>Elektroinstalace</t>
  </si>
  <si>
    <t>10880/06</t>
  </si>
  <si>
    <t>Vzduchotechnika</t>
  </si>
  <si>
    <t>10880/07</t>
  </si>
  <si>
    <t>MaR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</si>
  <si>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</si>
  <si>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</si>
  <si>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</si>
  <si>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</si>
  <si>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</si>
  <si>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</si>
  <si>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</si>
  <si>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</si>
  <si>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</si>
  <si>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</si>
  <si>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6</t>
  </si>
  <si>
    <t>Úpravy povrchu,podlahy</t>
  </si>
  <si>
    <t>61</t>
  </si>
  <si>
    <t>Upravy povrchů vnitřní</t>
  </si>
  <si>
    <t>9</t>
  </si>
  <si>
    <t>Ostatní konstrukce, bourání</t>
  </si>
  <si>
    <t>97</t>
  </si>
  <si>
    <t>Prorážení otvorů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</si>
  <si>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</si>
  <si>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</si>
  <si>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</si>
  <si>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</si>
  <si>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</si>
  <si>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</si>
  <si>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</si>
  <si>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</si>
  <si>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</si>
  <si>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</si>
  <si>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</si>
  <si>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</si>
  <si>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733</t>
  </si>
  <si>
    <t>Rozvod potrubí</t>
  </si>
  <si>
    <t>735</t>
  </si>
  <si>
    <t>Otopná tělesa</t>
  </si>
  <si>
    <t>767</t>
  </si>
  <si>
    <t>Konstrukce zámečnické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</si>
  <si>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</si>
  <si>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</si>
  <si>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</si>
  <si>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</si>
  <si>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</si>
  <si>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</si>
  <si>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</si>
  <si>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</si>
  <si>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</si>
  <si>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</si>
  <si>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M36</t>
  </si>
  <si>
    <t>Montáže měřících a regulačních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</si>
  <si>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</si>
  <si>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</si>
  <si>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</si>
  <si>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</si>
  <si>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</si>
  <si>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</si>
  <si>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</si>
  <si>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</si>
  <si>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</si>
  <si>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</si>
  <si>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</si>
  <si>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</si>
  <si>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</si>
  <si>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</si>
  <si>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</si>
  <si>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</si>
  <si>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</si>
  <si>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</si>
  <si>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</si>
  <si>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</si>
  <si>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</si>
  <si>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</si>
  <si>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</si>
  <si>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</si>
  <si>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</si>
  <si>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</si>
  <si>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</si>
  <si>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</si>
  <si>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</si>
  <si>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</si>
  <si>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</si>
  <si>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</si>
  <si>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139601102R00</t>
  </si>
  <si>
    <t>Ruční výkop jam, rýh a šachet v hornině tř. 3</t>
  </si>
  <si>
    <t>m3</t>
  </si>
  <si>
    <t>RTS 19/ II</t>
  </si>
  <si>
    <t>Práce</t>
  </si>
  <si>
    <t>POL1_1</t>
  </si>
  <si>
    <t>1,9*4,5*1</t>
  </si>
  <si>
    <t>VV</t>
  </si>
  <si>
    <t>162701105R00</t>
  </si>
  <si>
    <t>Vodorovné přemístění výkopku z hor.1-4 do 10000 m</t>
  </si>
  <si>
    <t>8,55-3,24</t>
  </si>
  <si>
    <t>171201201R00</t>
  </si>
  <si>
    <t>Uložení sypaniny na skl.-modelace na výšku přes 2m</t>
  </si>
  <si>
    <t>174101101R00</t>
  </si>
  <si>
    <t>Zásyp jam, rýh, šachet se zhutněním</t>
  </si>
  <si>
    <t>(1,9*4,5-0,9*3,5)*0,6</t>
  </si>
  <si>
    <t>199000002R00</t>
  </si>
  <si>
    <t>Poplatek za skládku horniny 1- 4</t>
  </si>
  <si>
    <t>275313621R00</t>
  </si>
  <si>
    <t>Beton základových patek prostý C 20/25</t>
  </si>
  <si>
    <t>0,9*3,5*1</t>
  </si>
  <si>
    <t>275351215R00</t>
  </si>
  <si>
    <t>Bednění stěn základových patek - zřízení</t>
  </si>
  <si>
    <t>m2</t>
  </si>
  <si>
    <t>(0,9+3,5)*2*1</t>
  </si>
  <si>
    <t>275351216R00</t>
  </si>
  <si>
    <t>Bednění stěn základových patek - odstranění</t>
  </si>
  <si>
    <t>567211115R00</t>
  </si>
  <si>
    <t>Podklad z prostého betonu tř. I  tloušťky 15 cm</t>
  </si>
  <si>
    <t>1,9*4,5-0,9*3,5</t>
  </si>
  <si>
    <t>631571004R00</t>
  </si>
  <si>
    <t>Násyp ze štěrkopísku 0 - 32, tř. I</t>
  </si>
  <si>
    <t>1,9*4,5*0,15</t>
  </si>
  <si>
    <t>(1,9*4,5-0,9*3,4)*0,1</t>
  </si>
  <si>
    <t>311271170R00</t>
  </si>
  <si>
    <t>Dozdívky z tvárnic pórobet.hladkých tl. 30 cm</t>
  </si>
  <si>
    <t>0,9*0,6*4+0,6*0,5</t>
  </si>
  <si>
    <t>317234410R00</t>
  </si>
  <si>
    <t>Vyzdívka mezi nosníky cihlami pálenými na MC</t>
  </si>
  <si>
    <t>1,2*0,15*0,1+1,35*0,15*0,1+1,65*0,125*0,1</t>
  </si>
  <si>
    <t>317944311RT2</t>
  </si>
  <si>
    <t>Válcované nosníky do č.12 osazené do otvorů včetně dodávky profilu</t>
  </si>
  <si>
    <t>t</t>
  </si>
  <si>
    <t>L 80/6 : (1,2*2+1,35*2+1,65*2)*7,34/1000</t>
  </si>
  <si>
    <t>340238212R00</t>
  </si>
  <si>
    <t>Zazdívka otvorů pl.1 m2,cihlami tl.zdi nad 10 cm</t>
  </si>
  <si>
    <t>342261212RS3</t>
  </si>
  <si>
    <t>Příčka sádrokarton. ocel.kce, 2x oplášť. tl.125 mm desky standard impreg.tl.12,5 mm, minerál tl. 4 cm</t>
  </si>
  <si>
    <t>2,496*3-0,95*2</t>
  </si>
  <si>
    <t>342255026R00</t>
  </si>
  <si>
    <t>Příčky z desek pórobetonových tl. 12,5 cm</t>
  </si>
  <si>
    <t>(2,95+2,85)*2,73-1,25*2</t>
  </si>
  <si>
    <t>342266111RU9</t>
  </si>
  <si>
    <t>Obklad stěn sádrokartonem na ocelovou konstrukci desky standard impreg. tl. 12,5 mm, bez izolace</t>
  </si>
  <si>
    <t>7*1,2+0,6*0,5</t>
  </si>
  <si>
    <t>30001</t>
  </si>
  <si>
    <t>Minerální podhled 600/600 popis viz TZ, výkres</t>
  </si>
  <si>
    <t>Vlastní</t>
  </si>
  <si>
    <t>Indiv</t>
  </si>
  <si>
    <t>3,5+10,3+9,6</t>
  </si>
  <si>
    <t>612471411R00</t>
  </si>
  <si>
    <t>Úprava vnitřních stěn aktivovaným štukem</t>
  </si>
  <si>
    <t>103,066-46,2996</t>
  </si>
  <si>
    <t>612481211RT2</t>
  </si>
  <si>
    <t>Montáž výztužné sítě (perlinky) do stěrky-stěny včetně výztužné sítě a stěrkového tmelu</t>
  </si>
  <si>
    <t>(0,475*4+2,496*2+7*2-0,73*2+0,72*2+1,9*2+1,55*2)*3-7*1,2</t>
  </si>
  <si>
    <t>8,85*3+1,9*3-0,8*2-1,25*2</t>
  </si>
  <si>
    <t>615481111R00</t>
  </si>
  <si>
    <t>Potažení válc.nosníků rabic.pletivem a postřik MC</t>
  </si>
  <si>
    <t>1,2*0,35+1,35*0,35+1,65*0,35</t>
  </si>
  <si>
    <t>622421143R00</t>
  </si>
  <si>
    <t>Omítka vnější stěn, MVC, štuková, složitost 1-2</t>
  </si>
  <si>
    <t>622481211RT2</t>
  </si>
  <si>
    <t>60001</t>
  </si>
  <si>
    <t>Zapravení stěn kolem dveří</t>
  </si>
  <si>
    <t>ks</t>
  </si>
  <si>
    <t>60002</t>
  </si>
  <si>
    <t>Vyrovnávací stěrka, ruční zprac. tl.5-10 mm</t>
  </si>
  <si>
    <t>60003</t>
  </si>
  <si>
    <t>Stěrka chemicky odolná vč.penetrace, adh.můstku</t>
  </si>
  <si>
    <t>60004</t>
  </si>
  <si>
    <t>Podlaha - přechodový fabion</t>
  </si>
  <si>
    <t>m</t>
  </si>
  <si>
    <t>7*2+2,496*2*2+0,475*2*2+0,72*2+1,9*2+1,55*2-0,73*2-0,95*2-1,25-0,8</t>
  </si>
  <si>
    <t>113108315R00</t>
  </si>
  <si>
    <t>Odstranění asfaltové vrstvy pl. do 50 m2, tl.15 cm</t>
  </si>
  <si>
    <t>1,9*4,5</t>
  </si>
  <si>
    <t>919735114R00</t>
  </si>
  <si>
    <t>Řezání stávajícího živičného krytu tl. 15 - 20 cm</t>
  </si>
  <si>
    <t>(1,9+4,5)*2</t>
  </si>
  <si>
    <t>962081141R00</t>
  </si>
  <si>
    <t>Bourání příček ze skleněných tvárnic tl. 15 cm</t>
  </si>
  <si>
    <t>968061125R00</t>
  </si>
  <si>
    <t>Vyvěšení dřevěných dveřních křídel pl. do 2 m2</t>
  </si>
  <si>
    <t>kus</t>
  </si>
  <si>
    <t>968072455R00</t>
  </si>
  <si>
    <t>Vybourání kovových dveřních zárubní pl. do 2 m2</t>
  </si>
  <si>
    <t>971033631R00</t>
  </si>
  <si>
    <t>Vybourání otv. zeď cihel. pl.4 m2, tl.15 cm, MVC</t>
  </si>
  <si>
    <t>974031154R00</t>
  </si>
  <si>
    <t>Vysekání rýh ve zdi cihelné 10 x 15 cm</t>
  </si>
  <si>
    <t>1,2+1,35</t>
  </si>
  <si>
    <t>978013191R00</t>
  </si>
  <si>
    <t>Otlučení omítek vnitřních stěn v rozsahu do 100 %</t>
  </si>
  <si>
    <t>(0,6*4+7-2,85-2,95+2,496*2+7+0,72*2+1,9*2+1,55*2-0,73*2)*3,08</t>
  </si>
  <si>
    <t>776511810R00</t>
  </si>
  <si>
    <t>Odstranění PVC a koberců lepených bez podložky</t>
  </si>
  <si>
    <t>POL1_7</t>
  </si>
  <si>
    <t>979011111R00</t>
  </si>
  <si>
    <t>Svislá doprava suti a vybour. hmot za 2.NP a 1.PP</t>
  </si>
  <si>
    <t>POL1_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</si>
  <si>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</si>
  <si>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</si>
  <si>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</si>
  <si>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</si>
  <si>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</si>
  <si>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</si>
  <si>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</si>
  <si>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</si>
  <si>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</si>
  <si>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skladku 10 % příměsí</t>
  </si>
  <si>
    <t>979093111R00</t>
  </si>
  <si>
    <t>Uložení suti na skládku bez zhutnění</t>
  </si>
  <si>
    <t>90001</t>
  </si>
  <si>
    <t>Vybourání zdvojených oken 900/600 vč.likvidace</t>
  </si>
  <si>
    <t>90002</t>
  </si>
  <si>
    <t>Vybourá ní plast okna 600/500 vč.zateplení ostění vč.likvidace</t>
  </si>
  <si>
    <t>90003</t>
  </si>
  <si>
    <t>Prověření instalací v příčce u bourané zárubně vč.případného přeložení</t>
  </si>
  <si>
    <t>soub</t>
  </si>
  <si>
    <t>90004</t>
  </si>
  <si>
    <t>Zajištění a podepření OK přístřešku</t>
  </si>
  <si>
    <t>90011</t>
  </si>
  <si>
    <t>Opatření proti šíření prachu</t>
  </si>
  <si>
    <t>90012</t>
  </si>
  <si>
    <t>Zakrývání stávajícího nábytku a zařízení</t>
  </si>
  <si>
    <t>90013</t>
  </si>
  <si>
    <t>Úklid po dokončení prací</t>
  </si>
  <si>
    <t>725290020RA0</t>
  </si>
  <si>
    <t>Demontáž umyvadla včetně baterie a konzol</t>
  </si>
  <si>
    <t>Agregovaná položka</t>
  </si>
  <si>
    <t>POL2_7</t>
  </si>
  <si>
    <t>999281105R00</t>
  </si>
  <si>
    <t>Přesun hmot pro opravy a údržbu do výšky 6 m</t>
  </si>
  <si>
    <t>713131130R00</t>
  </si>
  <si>
    <t>Izolace tepelná stěn vložením do konstrukce</t>
  </si>
  <si>
    <t>998713101R00</t>
  </si>
  <si>
    <t>Přesun hmot pro izolace tepelné, výšky do 6 m</t>
  </si>
  <si>
    <t>631508592R</t>
  </si>
  <si>
    <t>Pás izolační tl.100mm</t>
  </si>
  <si>
    <t>SPCM</t>
  </si>
  <si>
    <t>Specifikace</t>
  </si>
  <si>
    <t>POL3_7</t>
  </si>
  <si>
    <t>2,46*1,15</t>
  </si>
  <si>
    <t>76701</t>
  </si>
  <si>
    <t>Vnitřní dveře, ocel.zárubeň, kování - PO Z/1 - popis viz výpis výrobků</t>
  </si>
  <si>
    <t>76702</t>
  </si>
  <si>
    <t>Vnitřní dveře, ocel.zárubeň, kování - PO, kouřot. Z/2 - popis viz výpis výrobků</t>
  </si>
  <si>
    <t>76703</t>
  </si>
  <si>
    <t>Vnitřní dveře, ocel.zárubeň, kování - posun Z/3 - popis viz výpis výrobků</t>
  </si>
  <si>
    <t>76704</t>
  </si>
  <si>
    <t>Vnitřní dveře, ocel.zárubeň, kování Z/4 - popis viz výpis výrobků</t>
  </si>
  <si>
    <t>76705</t>
  </si>
  <si>
    <t>Ocel zárubeň, stáv.dveřní křídlo Z/5 - popis viz výpis výrobků</t>
  </si>
  <si>
    <t>781415016R00</t>
  </si>
  <si>
    <t>Montáž obkladů stěn, porovin.,tmel, nad 20x25 cm</t>
  </si>
  <si>
    <t>zdivo : (0,475*4+2,496*2+7*2-0,73*2+0,72*2+1,9*2+1,55*2)*1,8-0,8*1,8-1,25*1,8</t>
  </si>
  <si>
    <t>SDK : 2,496*2*1,8-0,95*1,8*2</t>
  </si>
  <si>
    <t>781419705R00</t>
  </si>
  <si>
    <t>Příplatek za spárovací hmotu - plošně</t>
  </si>
  <si>
    <t>781491001RT1</t>
  </si>
  <si>
    <t>Montáž lišt k obkladům rohových, koutových i dilatačních</t>
  </si>
  <si>
    <t>(7*2+2,496*2*2+0,475*2*2+0,72*2+1,9*2+1,55*2-0,73*2-0,95*2-1,25-0,8)</t>
  </si>
  <si>
    <t>1,8*6</t>
  </si>
  <si>
    <t>998781102R00</t>
  </si>
  <si>
    <t>Přesun hmot pro obklady keramické, výšky do 12 m</t>
  </si>
  <si>
    <t>78101</t>
  </si>
  <si>
    <t>Obklad keramický - dodávka</t>
  </si>
  <si>
    <t>78102</t>
  </si>
  <si>
    <t>Lišty - dodávka</t>
  </si>
  <si>
    <t>784191101R00</t>
  </si>
  <si>
    <t>Penetrace podkladu univerzální Primalex 1x</t>
  </si>
  <si>
    <t>56,7664+14,6904</t>
  </si>
  <si>
    <t>784195212R00</t>
  </si>
  <si>
    <t>Malba tekutá, bílá, 2 x</t>
  </si>
  <si>
    <t>784452212R00</t>
  </si>
  <si>
    <t>Malba sádrokartonových stěn</t>
  </si>
  <si>
    <t>RTS 12/ I</t>
  </si>
  <si>
    <t>2,496*1,2*2</t>
  </si>
  <si>
    <t>SUM</t>
  </si>
  <si>
    <t>Poznámky uchazeče k zadání</t>
  </si>
  <si>
    <t>POPUZIV</t>
  </si>
  <si>
    <t>END</t>
  </si>
  <si>
    <t>612403386R00</t>
  </si>
  <si>
    <t>Hrubá výplň rýh ve stěnách do 10x10cm maltou z SMS</t>
  </si>
  <si>
    <t>974031153R00</t>
  </si>
  <si>
    <t>Vysekání rýh ve zdi cihelné 10 x 10 cm</t>
  </si>
  <si>
    <t>971038451R00</t>
  </si>
  <si>
    <t>Vybourání otvorů cihly duté pl. 0,25 m2, tl. 45 cm</t>
  </si>
  <si>
    <t>Přesun suti</t>
  </si>
  <si>
    <t>POL8_</t>
  </si>
  <si>
    <t>Poplatek za skládku 10 % příměsí</t>
  </si>
  <si>
    <t>Přesun hmot</t>
  </si>
  <si>
    <t>POL7_</t>
  </si>
  <si>
    <t>721176103R00</t>
  </si>
  <si>
    <t>Potrubí HT připojovací D 50 x 1,8 mm</t>
  </si>
  <si>
    <t>55162426.AR</t>
  </si>
  <si>
    <t>HL404.1 zápachová uzávěrka pro pračky  DN 40/50 s přivzdušňovacím ventilem</t>
  </si>
  <si>
    <t>POL3_0</t>
  </si>
  <si>
    <t>55162328.AR</t>
  </si>
  <si>
    <t>HL132/30 uzávěrka zápachová DN 30 5/4"pro umyvadla</t>
  </si>
  <si>
    <t>721140915R00</t>
  </si>
  <si>
    <t>Oprava - propojení dosavadního potrubí DN 100</t>
  </si>
  <si>
    <t>998721101R00</t>
  </si>
  <si>
    <t>Přesun hmot pro vnitřní kanalizaci, výšky do 6 m</t>
  </si>
  <si>
    <t>722172312R00</t>
  </si>
  <si>
    <t>Potrubí z PPR, studená, D 25x3,5 mm, vč.zed.výpom.</t>
  </si>
  <si>
    <t>722181212RT9</t>
  </si>
  <si>
    <t>Izolace návleková MIRELON PRO tl. stěny 9 mm vnitřní průměr 28 mm</t>
  </si>
  <si>
    <t>722176113R00</t>
  </si>
  <si>
    <t>Montáž rozvodů z plastů polyfúz. svařováním D 25mm</t>
  </si>
  <si>
    <t>722290234R00</t>
  </si>
  <si>
    <t>Proplach a dezinfekce vodovod.potrubí DN 80</t>
  </si>
  <si>
    <t>722280106R00</t>
  </si>
  <si>
    <t>Tlaková zkouška vodovodního potrubí DN 32</t>
  </si>
  <si>
    <t>734237113R00</t>
  </si>
  <si>
    <t>Kohout kulový,2xvnitřní závit Slovarm KE-231 DN 25</t>
  </si>
  <si>
    <t>722239102R00</t>
  </si>
  <si>
    <t>Montáž vodovodních armatur 2závity, G 3/4</t>
  </si>
  <si>
    <t>734293322R00</t>
  </si>
  <si>
    <t>Kohout kulový zahradní, IVAR FIV.08003 DN15 x DN20</t>
  </si>
  <si>
    <t>722229102R00</t>
  </si>
  <si>
    <t>Montáž vodovodních armatur,1závit, G 3/4</t>
  </si>
  <si>
    <t>H12M4000T</t>
  </si>
  <si>
    <t>IVAR.SITE-TR Nerezová vlnovcová trubka - ohebná - 12mm; 1/2"; 4m</t>
  </si>
  <si>
    <t>998722101R00</t>
  </si>
  <si>
    <t>Přesun hmot pro vnitřní vodovod, výšky do 6 m</t>
  </si>
  <si>
    <t>725017162R00</t>
  </si>
  <si>
    <t>Umyvadlo na šrouby LYRA Plus , 55 x 45 cm, bílé</t>
  </si>
  <si>
    <t>soubor</t>
  </si>
  <si>
    <t>725810402R00</t>
  </si>
  <si>
    <t>Ventil rohový bez přípoj. trubičky TE 66 G 1/2</t>
  </si>
  <si>
    <t>725819402R00</t>
  </si>
  <si>
    <t>Montáž ventilu rohového bez trubičky G 1/2</t>
  </si>
  <si>
    <t>998725101R00</t>
  </si>
  <si>
    <t>Přesun hmot pro zařizovací předměty, výšky do 6 m</t>
  </si>
  <si>
    <t>SLEVA</t>
  </si>
  <si>
    <t>Sleva</t>
  </si>
  <si>
    <t>-</t>
  </si>
  <si>
    <t>OPN</t>
  </si>
  <si>
    <t>POL13_0</t>
  </si>
  <si>
    <t>723150303R00</t>
  </si>
  <si>
    <t>Potrubí ocelové hladké černé svařované D 25x2,6</t>
  </si>
  <si>
    <t>8106R104PT</t>
  </si>
  <si>
    <t>FIV.8106R Vzorkovací uzávěr PB - pr. 9,8mm; 1/2"F; přímý</t>
  </si>
  <si>
    <t>723-00001</t>
  </si>
  <si>
    <t>Zkouška těsnosti potrubí do DN40</t>
  </si>
  <si>
    <t>723-00002</t>
  </si>
  <si>
    <t>Hlavní tlaková zkouška do DN50</t>
  </si>
  <si>
    <t>723-00003</t>
  </si>
  <si>
    <t>Revizní zpráva</t>
  </si>
  <si>
    <t>723-00004</t>
  </si>
  <si>
    <t>Propojení rozvodů</t>
  </si>
  <si>
    <t>998723101R00</t>
  </si>
  <si>
    <t>Přesun hmot pro vnitřní plynovod, výšky do 6 m</t>
  </si>
  <si>
    <t>783425250R00</t>
  </si>
  <si>
    <t>Nátěr syntet. potrubí do DN 100 mm Z +1x +1x email</t>
  </si>
  <si>
    <t>733120815R00</t>
  </si>
  <si>
    <t>Demontáž potrubí z hladkých trubek D 38</t>
  </si>
  <si>
    <t>733121115R00</t>
  </si>
  <si>
    <t>Potrubí hladké bezešvé nízkotlaké D 38 x 2,6 mm</t>
  </si>
  <si>
    <t>733190107R00</t>
  </si>
  <si>
    <t>Tlaková zkouška potrubí  DN 40</t>
  </si>
  <si>
    <t>998733101R00</t>
  </si>
  <si>
    <t>Přesun hmot pro rozvody potrubí, výšky do 6 m</t>
  </si>
  <si>
    <t>735151821R00</t>
  </si>
  <si>
    <t>Demontáž otopných těles panelových 2řadých,1500 mm</t>
  </si>
  <si>
    <t>735291800R00</t>
  </si>
  <si>
    <t>Demontáž konzol otopných těles do odpadu</t>
  </si>
  <si>
    <t>735494811R00</t>
  </si>
  <si>
    <t>Vypuštění vody z otopných těles</t>
  </si>
  <si>
    <t>735890801R00</t>
  </si>
  <si>
    <t>Přemístění demont. hmot - otop. těles, H do 6 m</t>
  </si>
  <si>
    <t>21001</t>
  </si>
  <si>
    <t>Elektroinstalace (viz samostatný VV)</t>
  </si>
  <si>
    <t>24001</t>
  </si>
  <si>
    <t>Vzduchotechnika (viz samostatný VV)</t>
  </si>
  <si>
    <t>36001</t>
  </si>
  <si>
    <t>MaR (viz samostatný VV)</t>
  </si>
  <si>
    <t>KRYCÍ LIST ROZPOČTU</t>
  </si>
  <si>
    <t>Název stavby</t>
  </si>
  <si>
    <t>Biofyzikální ústav – laboratoř</t>
  </si>
  <si>
    <t>JKSO</t>
  </si>
  <si>
    <t>Název objektu</t>
  </si>
  <si>
    <t>EČO</t>
  </si>
  <si>
    <t>Název části</t>
  </si>
  <si>
    <t>Z - Měření a regulace</t>
  </si>
  <si>
    <t>Místo</t>
  </si>
  <si>
    <t>Brno</t>
  </si>
  <si>
    <t>IČO</t>
  </si>
  <si>
    <t>DIČ</t>
  </si>
  <si>
    <t>Objednavatel</t>
  </si>
  <si>
    <t>Biofyzikální ústav AVČR v.v.i., Královopolská 135, Brno</t>
  </si>
  <si>
    <t/>
  </si>
  <si>
    <t>Projektant</t>
  </si>
  <si>
    <t>Ing. Hruška Josef</t>
  </si>
  <si>
    <t>Zhotovitel</t>
  </si>
  <si>
    <t>Rozpočet číslo</t>
  </si>
  <si>
    <t>Zpracoval</t>
  </si>
  <si>
    <t xml:space="preserve">Dne </t>
  </si>
  <si>
    <t>Položek</t>
  </si>
  <si>
    <t xml:space="preserve"> 09/2019</t>
  </si>
  <si>
    <t>Měrné a účelové jednotky</t>
  </si>
  <si>
    <t xml:space="preserve">        Počet</t>
  </si>
  <si>
    <t xml:space="preserve"> Náklady / 1 m.j.</t>
  </si>
  <si>
    <t xml:space="preserve">       Počet</t>
  </si>
  <si>
    <t>Náklady/1 m.j.</t>
  </si>
  <si>
    <t xml:space="preserve">           Počet</t>
  </si>
  <si>
    <t xml:space="preserve">    Náklady / 1 m.j.</t>
  </si>
  <si>
    <t xml:space="preserve">Rozpočtové náklady v </t>
  </si>
  <si>
    <t>Kč</t>
  </si>
  <si>
    <t>A</t>
  </si>
  <si>
    <t>Základní rozp. náklady</t>
  </si>
  <si>
    <t>B</t>
  </si>
  <si>
    <t>Doplňkové náklady</t>
  </si>
  <si>
    <t>C</t>
  </si>
  <si>
    <t>Náklady na umístění stavby</t>
  </si>
  <si>
    <t>Rozvaděče</t>
  </si>
  <si>
    <t>HZS</t>
  </si>
  <si>
    <t>Zařízení staveniště</t>
  </si>
  <si>
    <t xml:space="preserve">Montážní materiál </t>
  </si>
  <si>
    <t>Mont. materiál</t>
  </si>
  <si>
    <t>Mimostav. doprava</t>
  </si>
  <si>
    <t xml:space="preserve">Řídící systém + SW </t>
  </si>
  <si>
    <t>Dodávky</t>
  </si>
  <si>
    <t>Územní vlivy</t>
  </si>
  <si>
    <t xml:space="preserve">Kabeláže + trasy </t>
  </si>
  <si>
    <t>Provozní vlivy</t>
  </si>
  <si>
    <t>Montážní práce :</t>
  </si>
  <si>
    <t>Ostatní</t>
  </si>
  <si>
    <t>NUS z rozpočtu</t>
  </si>
  <si>
    <t>ZRN (r. 1-6)</t>
  </si>
  <si>
    <t>DN (ř. 8-11)</t>
  </si>
  <si>
    <t>NUS (ř. 13-18)</t>
  </si>
  <si>
    <t>Kompl. činnost</t>
  </si>
  <si>
    <t>D</t>
  </si>
  <si>
    <t>Celkové náklady</t>
  </si>
  <si>
    <t>Součet 8, 13, 20-23</t>
  </si>
  <si>
    <t>Datum a podpis</t>
  </si>
  <si>
    <t>Razítko</t>
  </si>
  <si>
    <t>Cena s DPH (ř. 23-25)</t>
  </si>
  <si>
    <t>E</t>
  </si>
  <si>
    <t>Přípočty a odpočty</t>
  </si>
  <si>
    <t>Dodávky objednavatele</t>
  </si>
  <si>
    <t>Klouzavá doložka</t>
  </si>
  <si>
    <t>Zvýhodnění</t>
  </si>
  <si>
    <t>P. č.</t>
  </si>
  <si>
    <t>Popis položky - MaR</t>
  </si>
  <si>
    <t>mj.</t>
  </si>
  <si>
    <t>Počet</t>
  </si>
  <si>
    <t>Jed.cena</t>
  </si>
  <si>
    <t>Rozvaděč MR4</t>
  </si>
  <si>
    <t>1.</t>
  </si>
  <si>
    <t>Nastěnný rozvaděč 600x1500x300, oceloplechový včetně montážního panelu</t>
  </si>
  <si>
    <t>2.</t>
  </si>
  <si>
    <t>Náplň rozvaděče</t>
  </si>
  <si>
    <t>3.</t>
  </si>
  <si>
    <t xml:space="preserve">Montáž a zapojení přístrojů v rozvaděči - dle náplně  </t>
  </si>
  <si>
    <t>4.</t>
  </si>
  <si>
    <t>Komplexní zkoušky a měření v rozvaděči (1x kusová zkouška )</t>
  </si>
  <si>
    <t>5.</t>
  </si>
  <si>
    <t xml:space="preserve">Ostatní náplň rozvaděče dle zvyklostí výrobce (spojovací materiál, lanka, žlaby, popisky atd.)    </t>
  </si>
  <si>
    <t>Dodávka celkem :</t>
  </si>
  <si>
    <r>
      <t>Montážní materiál</t>
    </r>
    <r>
      <rPr>
        <sz val="12"/>
        <rFont val="Times New Roman"/>
        <family val="1"/>
      </rPr>
      <t xml:space="preserve">  </t>
    </r>
  </si>
  <si>
    <t>6.</t>
  </si>
  <si>
    <t>Kombinovaný snímač vlhkosti (0..10V) a teploty (0..10V) do VZT kanálu, 10..95% rv, 0...50°C, IP 65</t>
  </si>
  <si>
    <t>7.</t>
  </si>
  <si>
    <t>Snímač teploty do VZT, Pt1000, tyč, 200 mm, -20 až +150 °C</t>
  </si>
  <si>
    <t>8.</t>
  </si>
  <si>
    <t>Snímač rychlosti vzduchu ve VZT kanálu (0..10V/4…20mA), rozsah 0…10/15/20 m/s, přímá montáž na VZT kanál, IP 65</t>
  </si>
  <si>
    <t>9.</t>
  </si>
  <si>
    <t>Dif. manostat vzduch., 50-500 Pa</t>
  </si>
  <si>
    <t>10.</t>
  </si>
  <si>
    <t>Klapkový servopohon s hav. funkci - 24V, 0-10V</t>
  </si>
  <si>
    <t>11.</t>
  </si>
  <si>
    <t>Klapkový servopohon s hav. funkci - 24V, 2P</t>
  </si>
  <si>
    <t>12.</t>
  </si>
  <si>
    <t xml:space="preserve">Klapkový servopohon, 24V, 0-10V </t>
  </si>
  <si>
    <t>13.</t>
  </si>
  <si>
    <t>Tlačítkový ovládač se signalizaci chodu</t>
  </si>
  <si>
    <t xml:space="preserve">Řídicí systém </t>
  </si>
  <si>
    <t>14.</t>
  </si>
  <si>
    <t>Polní regulátor - 8UI, 6BI, 6BO(relé) a 6CO (konfigurovatelné výstupy), 24 Vac, SA Bus, FC Bus (BACnet MS/TP)</t>
  </si>
  <si>
    <t>15.</t>
  </si>
  <si>
    <t>Kombinovaný IO modul - 6UI, 2AO, 2DI, 7DO (FC Bus, SA Bus)</t>
  </si>
  <si>
    <t>16.</t>
  </si>
  <si>
    <t>Digitální vstupní modul - 4 DI (FC Bus, SA Bus)</t>
  </si>
  <si>
    <t>17.</t>
  </si>
  <si>
    <t>Grafický barevný dotykový displej</t>
  </si>
  <si>
    <t>18.</t>
  </si>
  <si>
    <t>Montážní sada grafického displeje do dveří rozvaděče vč. příslučenství (napájecí svotky, stylus, 1,5m křížený UTP kabel)</t>
  </si>
  <si>
    <t>19.</t>
  </si>
  <si>
    <t>SW za jeden datový bod</t>
  </si>
  <si>
    <t>db</t>
  </si>
  <si>
    <t>20.</t>
  </si>
  <si>
    <t>SW dispečinku</t>
  </si>
  <si>
    <t>21.</t>
  </si>
  <si>
    <t>Zpracování obrazovek dispečinku</t>
  </si>
  <si>
    <t>22.</t>
  </si>
  <si>
    <t>Test 1:1</t>
  </si>
  <si>
    <t>Kabeláž + kabel. trasy</t>
  </si>
  <si>
    <t>23.</t>
  </si>
  <si>
    <t>Kabel PVC stíněný pro MaR JYTY-O 2x1</t>
  </si>
  <si>
    <t>24.</t>
  </si>
  <si>
    <t>Kabel PVC stíněný pro MaR JYTY-O 3x1</t>
  </si>
  <si>
    <t>25.</t>
  </si>
  <si>
    <t>Kabel PVC stíněný pro MaR JYTY-O 4x1</t>
  </si>
  <si>
    <t>26.</t>
  </si>
  <si>
    <t>Kabel J-Y(ST)-Y 2x2x0,8</t>
  </si>
  <si>
    <t>27.</t>
  </si>
  <si>
    <t>Kabel FTP cat.5e  PVC</t>
  </si>
  <si>
    <t>28.</t>
  </si>
  <si>
    <t>Kabel PVC silový CYKY-O 2x1,5</t>
  </si>
  <si>
    <t>29.</t>
  </si>
  <si>
    <t>Kabel PVC silový CYKY-J,O 3x1,5</t>
  </si>
  <si>
    <t>30.</t>
  </si>
  <si>
    <t xml:space="preserve">Kabel PVC silový CYKY-J 4x1,5 </t>
  </si>
  <si>
    <t>31.</t>
  </si>
  <si>
    <t>Kabel PVC silový CYKY-J 4x2,5</t>
  </si>
  <si>
    <t>32.</t>
  </si>
  <si>
    <t>Cu vodič PVC 6</t>
  </si>
  <si>
    <t>33.</t>
  </si>
  <si>
    <t xml:space="preserve">Kabelový žlab drátěný, 150/50 </t>
  </si>
  <si>
    <t>34.</t>
  </si>
  <si>
    <t>Kabelový žlab, 2m, 62x50 vč. víka</t>
  </si>
  <si>
    <t>35.</t>
  </si>
  <si>
    <t>Kabelový žlab, 2m, 125x50 vč. víka</t>
  </si>
  <si>
    <t>36.</t>
  </si>
  <si>
    <t>Nosník drátěný žlabu 50 mm</t>
  </si>
  <si>
    <t>37.</t>
  </si>
  <si>
    <t>Nosník kabelového žlabu 50 mm</t>
  </si>
  <si>
    <t>38.</t>
  </si>
  <si>
    <t>Příchytky na strop kovové</t>
  </si>
  <si>
    <t>39.</t>
  </si>
  <si>
    <t>Spojka žlabu</t>
  </si>
  <si>
    <t>40.</t>
  </si>
  <si>
    <t>Spojka žlabu uzemňovací</t>
  </si>
  <si>
    <t>41.</t>
  </si>
  <si>
    <t>Spojovací materiál (šroub+matice+podložky)</t>
  </si>
  <si>
    <t>42.</t>
  </si>
  <si>
    <t>Ocel. nosné konstr. do 5kg</t>
  </si>
  <si>
    <t>43.</t>
  </si>
  <si>
    <t xml:space="preserve">Úhelník rovnoramenný - L 45x45x5mm (3,37 kg/m)   </t>
  </si>
  <si>
    <t>kg</t>
  </si>
  <si>
    <t>44.</t>
  </si>
  <si>
    <t>Elektroinstalační trubka ohebná  D32</t>
  </si>
  <si>
    <t>45.</t>
  </si>
  <si>
    <t xml:space="preserve">Elektroinst. trubka plastová tuhá pr. 32mm, vč. držáků a koncovek </t>
  </si>
  <si>
    <t>46.</t>
  </si>
  <si>
    <t>Pomocný montážní materiál</t>
  </si>
  <si>
    <t>Kabeláže celkem :</t>
  </si>
  <si>
    <t>Montážní práce</t>
  </si>
  <si>
    <t>47.</t>
  </si>
  <si>
    <t>Mt. teplotní čidla</t>
  </si>
  <si>
    <t>48.</t>
  </si>
  <si>
    <t>Mt. kombinovaná čidla teploty a vlhkosti, čidla rychlosti</t>
  </si>
  <si>
    <t>49.</t>
  </si>
  <si>
    <t>Mt. dif. manostat vzduch.</t>
  </si>
  <si>
    <t>50.</t>
  </si>
  <si>
    <t>Klapkový servopohon, 24</t>
  </si>
  <si>
    <t>51.</t>
  </si>
  <si>
    <t>Kabel PVC stíněný pro MaR JYTY - volně uložený</t>
  </si>
  <si>
    <t>52.</t>
  </si>
  <si>
    <t>Kabel PVC silový CYKY - volně uložený</t>
  </si>
  <si>
    <t>53.</t>
  </si>
  <si>
    <t xml:space="preserve">Vodič nn a vn CY 6 mm2 - volně uložený </t>
  </si>
  <si>
    <t>54.</t>
  </si>
  <si>
    <t xml:space="preserve">Žlab ocel. </t>
  </si>
  <si>
    <t>55.</t>
  </si>
  <si>
    <t xml:space="preserve">Trubka tuhá z PVC uložená pevně  </t>
  </si>
  <si>
    <t>56.</t>
  </si>
  <si>
    <t>Ukončení vodičů v rozvaděči do 2,5 mm²</t>
  </si>
  <si>
    <t>57.</t>
  </si>
  <si>
    <t>Ukončení a zapojení stínění</t>
  </si>
  <si>
    <t>58.</t>
  </si>
  <si>
    <t>Řídící systém</t>
  </si>
  <si>
    <t>59.</t>
  </si>
  <si>
    <t>Montáž pomocných modulů ŘS</t>
  </si>
  <si>
    <t>60.</t>
  </si>
  <si>
    <t>Připojení el. zařízení dodávaných ostatními profesemi (čerpadla, motory VZT, PPK apod.)</t>
  </si>
  <si>
    <t>61.</t>
  </si>
  <si>
    <t>Pomocné montážní práce</t>
  </si>
  <si>
    <t>Celkem :</t>
  </si>
  <si>
    <t>Hodinové zúčtovací sazby</t>
  </si>
  <si>
    <t>62.</t>
  </si>
  <si>
    <t>Výrobní dokumentace</t>
  </si>
  <si>
    <t>63.</t>
  </si>
  <si>
    <t>Oživení systému MaR (, HW, prvky měření, akční členy)</t>
  </si>
  <si>
    <t>hod</t>
  </si>
  <si>
    <t>64.</t>
  </si>
  <si>
    <t xml:space="preserve">Doprava a přesun osob a materiálu v době zakázky </t>
  </si>
  <si>
    <t>set</t>
  </si>
  <si>
    <t>65.</t>
  </si>
  <si>
    <t xml:space="preserve">Přesun materiálu v místě stavby </t>
  </si>
  <si>
    <t>66.</t>
  </si>
  <si>
    <t>Řízení zakázky</t>
  </si>
  <si>
    <t>67.</t>
  </si>
  <si>
    <t>Zaučeni obsluhy</t>
  </si>
  <si>
    <t>68.</t>
  </si>
  <si>
    <t>Příprava ke komplexní zkoušce</t>
  </si>
  <si>
    <t>69.</t>
  </si>
  <si>
    <t>Koordinace s ostatními profesemi</t>
  </si>
  <si>
    <t>70.</t>
  </si>
  <si>
    <t>Pomocné stavební práce (drážky, vrtání děr)</t>
  </si>
  <si>
    <t>71.</t>
  </si>
  <si>
    <t>72.</t>
  </si>
  <si>
    <t>Dokumentace skutečného provedení</t>
  </si>
  <si>
    <t>Celkové součty :</t>
  </si>
  <si>
    <t xml:space="preserve">Rozvaděč </t>
  </si>
  <si>
    <t>Montážní materiál :</t>
  </si>
  <si>
    <t>Řídící systém + SW :</t>
  </si>
  <si>
    <t>Kabeláže + trasy :</t>
  </si>
  <si>
    <t>Hodinové sazby</t>
  </si>
  <si>
    <t>CELKOVÉ NÁKLADY :</t>
  </si>
  <si>
    <t>Uvedené ceny nezahrnují DPH</t>
  </si>
  <si>
    <t>Zařízení</t>
  </si>
  <si>
    <t>Pozice</t>
  </si>
  <si>
    <t>Výrobce</t>
  </si>
  <si>
    <t>Položka</t>
  </si>
  <si>
    <t>Popis parametrů</t>
  </si>
  <si>
    <t>Dodávka / m.j.</t>
  </si>
  <si>
    <t>Montáž / m.j.</t>
  </si>
  <si>
    <t>Dodávka     celkem</t>
  </si>
  <si>
    <t>Montáž       celkem</t>
  </si>
  <si>
    <t>D+M             celkem</t>
  </si>
  <si>
    <t>AHU 1.</t>
  </si>
  <si>
    <t>Větrání laboratoře</t>
  </si>
  <si>
    <t>AHU.1.</t>
  </si>
  <si>
    <t>001</t>
  </si>
  <si>
    <t>Seraktech</t>
  </si>
  <si>
    <r>
      <t xml:space="preserve">VZT jednotka - venkovním provedení - osazena na zemi.
VZT jednotka: venkovní provedení - hygienické (vč. komor pro výměnu filtrů)
</t>
    </r>
    <r>
      <rPr>
        <sz val="10"/>
        <rFont val="Calibri"/>
        <family val="2"/>
        <charset val="238"/>
        <scheme val="minor"/>
      </rPr>
      <t xml:space="preserve">• dopojovací příruba,
• tlumič hluku,
• filtrační komora přívodního vzduchu s 1° filtrací tř. F7 (volná komora pro výměnu),
• směšovací komora s klapkou regulační a do exteriéru s hrdlem a pružnou manžetou,
• ventilátor s FM, (FM je dodávkou VZT),
• chladič – R410a – s jedním okruhem,
• elektrický ohřívač,
• filtrační komora odvodního vzduchu s 2° filtrací tř. F9 (volná komora pro výměnu),
• dopojovací příruba.
Splňující směrnici Ecodesign 2018.
Rám 100mm.
VZT jednotka vč. dodávky sifonu.
Vč. spínacího relé na každé sekci - 24 V DC.
Vč. střížky.
</t>
    </r>
    <r>
      <rPr>
        <b/>
        <sz val="10"/>
        <rFont val="Calibri"/>
        <family val="2"/>
        <charset val="238"/>
        <scheme val="minor"/>
      </rPr>
      <t>Bez MaR !</t>
    </r>
  </si>
  <si>
    <r>
      <t>V př. = 2 090 m³/h, V cirkulační. =  2 040 - 1 700 m</t>
    </r>
    <r>
      <rPr>
        <b/>
        <sz val="10"/>
        <rFont val="Calibri"/>
        <family val="2"/>
        <charset val="238"/>
      </rPr>
      <t>³</t>
    </r>
    <r>
      <rPr>
        <b/>
        <sz val="10"/>
        <rFont val="Calibri"/>
        <family val="2"/>
        <charset val="238"/>
        <scheme val="minor"/>
      </rPr>
      <t xml:space="preserve">/h.
P př. = 950 Pa.
</t>
    </r>
    <r>
      <rPr>
        <sz val="10"/>
        <rFont val="Calibri"/>
        <family val="2"/>
        <charset val="238"/>
        <scheme val="minor"/>
      </rPr>
      <t xml:space="preserve">Topný výkon = elektrický ohřev 12,0 (3 - 3 - 6) kW. 
</t>
    </r>
    <r>
      <rPr>
        <sz val="10"/>
        <rFont val="Calibri"/>
        <family val="2"/>
        <charset val="238"/>
      </rPr>
      <t xml:space="preserve">
Příkon = 1,5 kW, proud 3,13 A při 400V.
SFPV</t>
    </r>
    <r>
      <rPr>
        <vertAlign val="subscript"/>
        <sz val="10"/>
        <rFont val="Calibri"/>
        <family val="2"/>
        <charset val="238"/>
      </rPr>
      <t>vi</t>
    </r>
    <r>
      <rPr>
        <sz val="10"/>
        <rFont val="Calibri"/>
        <family val="2"/>
        <charset val="238"/>
      </rPr>
      <t>, měrný příkon ventilátoru 2,056 kW/m</t>
    </r>
    <r>
      <rPr>
        <vertAlign val="superscript"/>
        <sz val="10"/>
        <rFont val="Calibri"/>
        <family val="2"/>
        <charset val="238"/>
      </rPr>
      <t>3</t>
    </r>
    <r>
      <rPr>
        <sz val="10"/>
        <rFont val="Calibri"/>
        <family val="2"/>
        <charset val="238"/>
      </rPr>
      <t>/s.
SFPVvAHU, měrný příkon ventilátoru 2,056 kW/m</t>
    </r>
    <r>
      <rPr>
        <vertAlign val="superscript"/>
        <sz val="10"/>
        <rFont val="Calibri"/>
        <family val="2"/>
        <charset val="238"/>
      </rPr>
      <t>3</t>
    </r>
    <r>
      <rPr>
        <sz val="10"/>
        <rFont val="Calibri"/>
        <family val="2"/>
        <charset val="238"/>
      </rPr>
      <t>/s.
Váha 900kg (vč. náplní). 
Akustické parametry:
Přívodní - sání - 46 dB (63 Hz), 52 dB (250 Hz), 36 dB (1000 Hz), 39 dB (8000 Hz) =&gt; Suma L</t>
    </r>
    <r>
      <rPr>
        <vertAlign val="subscript"/>
        <sz val="10"/>
        <rFont val="Calibri"/>
        <family val="2"/>
        <charset val="238"/>
      </rPr>
      <t>WA</t>
    </r>
    <r>
      <rPr>
        <sz val="10"/>
        <rFont val="Calibri"/>
        <family val="2"/>
        <charset val="238"/>
      </rPr>
      <t xml:space="preserve"> 58 dB.
Přívodní - výtlak - 51 dB (63 Hz), 67 dB (250 Hz), 77 dB (1000 Hz), 60 dB (8000 Hz) =&gt; Suma L</t>
    </r>
    <r>
      <rPr>
        <vertAlign val="subscript"/>
        <sz val="10"/>
        <rFont val="Calibri"/>
        <family val="2"/>
        <charset val="238"/>
      </rPr>
      <t>WA</t>
    </r>
    <r>
      <rPr>
        <sz val="10"/>
        <rFont val="Calibri"/>
        <family val="2"/>
        <charset val="238"/>
      </rPr>
      <t xml:space="preserve"> 81 dB.
Přívodní - okolí - 46 dB (63 Hz), 49 dB (250 Hz), 54 dB (1000 Hz), 39 dB (8000 Hz) =&gt; Suma L</t>
    </r>
    <r>
      <rPr>
        <vertAlign val="subscript"/>
        <sz val="10"/>
        <rFont val="Calibri"/>
        <family val="2"/>
        <charset val="238"/>
      </rPr>
      <t>WA</t>
    </r>
    <r>
      <rPr>
        <sz val="10"/>
        <rFont val="Calibri"/>
        <family val="2"/>
        <charset val="238"/>
      </rPr>
      <t xml:space="preserve"> 60 dB.
</t>
    </r>
    <r>
      <rPr>
        <sz val="10"/>
        <rFont val="Calibri"/>
        <family val="2"/>
        <charset val="238"/>
        <scheme val="minor"/>
      </rPr>
      <t xml:space="preserve">
Filtry:
F5 - poč. tlaková ztráta  38 Pa / koncová 200 Pa.
F7 - poč. tlaková ztráta 16 Pa / koncová 200 Pa.
</t>
    </r>
    <r>
      <rPr>
        <sz val="10"/>
        <rFont val="Calibri"/>
        <family val="2"/>
        <charset val="238"/>
      </rPr>
      <t xml:space="preserve">
Chlazení z 29°C a RV 41% na 21°C.
Ohřev z 12,3°C a RV 15% na 27 °C.
Vč. spínacího relé na každé sekci - 24 V DC.
</t>
    </r>
    <r>
      <rPr>
        <sz val="10"/>
        <rFont val="Calibri"/>
        <family val="2"/>
        <charset val="238"/>
        <scheme val="minor"/>
      </rPr>
      <t>E-Design 2018.</t>
    </r>
  </si>
  <si>
    <t>002</t>
  </si>
  <si>
    <t>AZ KLIMA</t>
  </si>
  <si>
    <t>Frekvenční měnič vč. krabice s kabeláže do 20-ti bm.</t>
  </si>
  <si>
    <t>003</t>
  </si>
  <si>
    <t>Servisní vypínač.</t>
  </si>
  <si>
    <t>004</t>
  </si>
  <si>
    <t>Složení VZT jednotky vč. nutných mechanismů pro sestavení.</t>
  </si>
  <si>
    <t>005</t>
  </si>
  <si>
    <t>Pružná manžeta.</t>
  </si>
  <si>
    <t>450x310</t>
  </si>
  <si>
    <t>006</t>
  </si>
  <si>
    <t>500x410</t>
  </si>
  <si>
    <t>007</t>
  </si>
  <si>
    <t>051</t>
  </si>
  <si>
    <t>Čtyřhranný tlumič hluku - kulisový v hygienickém provedení.</t>
  </si>
  <si>
    <t>Tlaková ztráta: 17 Pa
Útlum - 250 Hz - 14 dBa při 1 kHz - 40 dB.</t>
  </si>
  <si>
    <t>10.500x410-1000/3/67</t>
  </si>
  <si>
    <t>052</t>
  </si>
  <si>
    <t>Tlaková ztráta: 32 Pa
Útlum - 250 Hz - 21 dBa při 1 kHz - 49 dB.</t>
  </si>
  <si>
    <t>10.500x315-1500/3/67</t>
  </si>
  <si>
    <t>053</t>
  </si>
  <si>
    <t>Kruhový tlumič hluku.</t>
  </si>
  <si>
    <t>DN 200 - 500 mm</t>
  </si>
  <si>
    <t>054</t>
  </si>
  <si>
    <t>DN 160 - 500 mm</t>
  </si>
  <si>
    <t>Tlaková ztráta: 42 Pa
Útlum - 250 Hz - 12 dBa při 1 kHz - 37 dB.</t>
  </si>
  <si>
    <t>10.355x315-1000/2/78</t>
  </si>
  <si>
    <t>055</t>
  </si>
  <si>
    <t>Tlaková ztráta: 35 Pa
Útlum - 250 Hz - 8 dBa při 1 kHz - 31 dB.</t>
  </si>
  <si>
    <t>10.560x200-750/3/87</t>
  </si>
  <si>
    <t>101</t>
  </si>
  <si>
    <t>Regulátor průtoku variabilní vč. akustického krytu.
Kruhový regulátor VAV typu LVC pro přesnou  regulaci průtoku přiváděného vzduchu s nízkou  rychlostí proudění. 
Vč. akustického opláštění.</t>
  </si>
  <si>
    <r>
      <rPr>
        <b/>
        <sz val="10"/>
        <rFont val="Calibri"/>
        <family val="2"/>
        <charset val="238"/>
        <scheme val="minor"/>
      </rPr>
      <t>Bez nutnosti volných (náběhových) délek.</t>
    </r>
    <r>
      <rPr>
        <sz val="10"/>
        <rFont val="Calibri"/>
        <family val="2"/>
        <charset val="238"/>
        <scheme val="minor"/>
      </rPr>
      <t xml:space="preserve">
Rychlost proudění vzduchu od 0,6 do 6 m/s.
Instalační délka 310 mm.
Libovolná instalační poloha.
Netěsnost při zavřeném listu podle ČSN EN 1751, až třída 2.
Netěsnost pláště podle EN 1751, třída  C.
Max. přípustná tlaková diference: 600 Pa.
</t>
    </r>
  </si>
  <si>
    <r>
      <t>DN 200
Maximální průtok 490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 (nominální).</t>
    </r>
  </si>
  <si>
    <t>102</t>
  </si>
  <si>
    <t>Kruhový regulátor tlaku - variabilní vč. akustického krytu.
Vč. hadiček do délky 10-ti m vzdálenosti.
Vč. akustického opláštění.</t>
  </si>
  <si>
    <t>Rozsah diferenčního tlaku 20 - 1500 Pa.
Standardní nastavení 7,5 Pa !
Osazení na straně podtlaku.</t>
  </si>
  <si>
    <r>
      <t>DN 160
Maximální průtok 340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/h.</t>
    </r>
  </si>
  <si>
    <t>103</t>
  </si>
  <si>
    <t>Hranatý regulátor průtoku regulující průtok - variabilní vč. akustického krytu.
Vč. akustického opláštění.</t>
  </si>
  <si>
    <t xml:space="preserve">Rychlost proudění vzduchu od 1,0 do 13 m/s.
Netěsnost při zavřeném listu podle ČSN EN 1751, třída 3.
Netìsnost podle tøídy A, DIN EN 1751.
Max. přípustná tlaková diference: 1000 Pa.
</t>
  </si>
  <si>
    <r>
      <t>300x200 mm
Maximální průtok 1 600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 (nominální).</t>
    </r>
  </si>
  <si>
    <t>104</t>
  </si>
  <si>
    <r>
      <t>300x200 mm
Maximální průtok 1 700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 (nominální).</t>
    </r>
  </si>
  <si>
    <t>110</t>
  </si>
  <si>
    <t>Regulační klapka - čtyřhranná, více-listá - s přípravou na servo-pohon.</t>
  </si>
  <si>
    <t>280x200</t>
  </si>
  <si>
    <t>111</t>
  </si>
  <si>
    <t>Těsná regulační klapka - čtyřhranná, více-listá - s přípravou na servo-pohon.</t>
  </si>
  <si>
    <t>250x200</t>
  </si>
  <si>
    <t>201</t>
  </si>
  <si>
    <t>Systemair</t>
  </si>
  <si>
    <t>Čistý nástevec pro podhled s rastrem 600x600mm (bez přesahu do další sekce).</t>
  </si>
  <si>
    <t>V př. = 490 m³/h s požáteční tlakovou ztrátou 150 Pa. 
Koncová tlaková ztráta 450 Pa.
Vířivý vyústění.
Horizontální dopojení DN 250.
S kontrolním dopojem pro MaR - hadičky - zanesení filtru.</t>
  </si>
  <si>
    <t>251</t>
  </si>
  <si>
    <t>Potrubní vyústka pro hranaté potrubí odvodní - jedno-řadá s regulací R1 - RAL dle investora.
Vč. bodu o výšce 0,4m s vyoseným horizontálním dopojem DN 160 dle výkresové dokumentace.</t>
  </si>
  <si>
    <t>525x225 + Box s hor. DN 160.</t>
  </si>
  <si>
    <t>252</t>
  </si>
  <si>
    <t>Potrubní vyústka pro hranaté potrubí odvodní - jedno-řadá s regulací R1 - RAL dle investora.</t>
  </si>
  <si>
    <t>525x525</t>
  </si>
  <si>
    <t>401</t>
  </si>
  <si>
    <t>Požární klapka se servo-pohonem a čidlem kouře. Dodávka vč. požární ucpávky.</t>
  </si>
  <si>
    <t>• CE certifikace dle EN 15650 
• testováno dle EN 1366-2 
• klasifikováno dle EN 13501-3+A1 
• požární odolnost EIS 120, EIS 90 
• těsnost dle EN 1751 přes těleso třída C a přes list klapky třída 2 
• cyklování C 10 000 dle EN 15650 
• korozivzdornost dle EN 15650 
• ES Certifikát shody č. 1391-CPR-2016/0158 
• Prohlášení o vlastnostech č. PM/PKTM_90/01/16/1 
• Hygienické posouzení - Posudek č. 1.6/13/16/1</t>
  </si>
  <si>
    <t>DN 200
Se servopohonem 24V, s optickým hlásičem kouře a napájecí jednotkou230/24V. Nnapětí sestavy AC 230 V.</t>
  </si>
  <si>
    <t>402</t>
  </si>
  <si>
    <t>402a</t>
  </si>
  <si>
    <t>Společný rám pro požární klapky 401 a 102. Uzožňující osazení klapek vedle sebe takzvaně do baterie.</t>
  </si>
  <si>
    <t>403</t>
  </si>
  <si>
    <t>280x355
Se servopohonem 24V, s optickým hlásičem kouře a napájecí jednotkou230/24V. Nnapětí sestavy AC 230 V.</t>
  </si>
  <si>
    <t>404</t>
  </si>
  <si>
    <t>405</t>
  </si>
  <si>
    <t>250x200
Se servopohonem 24V, s optickým hlásičem kouře a napájecí jednotkou230/24V. Nnapětí sestavy AC 230 V.</t>
  </si>
  <si>
    <t>501</t>
  </si>
  <si>
    <t>Proti-dešťová žaluzie, vč. krycí mřížky proti hmyzu, rámu a okapničky. RAL dle investora.</t>
  </si>
  <si>
    <t>Min. volná plocha 65 % průžezu.</t>
  </si>
  <si>
    <t>315x500</t>
  </si>
  <si>
    <t>502</t>
  </si>
  <si>
    <t>450x250</t>
  </si>
  <si>
    <t>ACE.1.</t>
  </si>
  <si>
    <t>601</t>
  </si>
  <si>
    <t>Hadice pro pružné dopojení.</t>
  </si>
  <si>
    <t>DN 160</t>
  </si>
  <si>
    <t>bm</t>
  </si>
  <si>
    <t>602</t>
  </si>
  <si>
    <t>DN 250</t>
  </si>
  <si>
    <t>701</t>
  </si>
  <si>
    <r>
      <t>Kruhové potrubí SPIRO</t>
    </r>
    <r>
      <rPr>
        <sz val="10"/>
        <rFont val="Calibri"/>
        <family val="2"/>
        <charset val="238"/>
        <scheme val="minor"/>
      </rPr>
      <t xml:space="preserve"> z poz. plechu sk. I v běžném provedení v třídě těsnosti B (III). 30 % tvarovek.</t>
    </r>
  </si>
  <si>
    <t>DN 180</t>
  </si>
  <si>
    <t>DN 200</t>
  </si>
  <si>
    <t>801</t>
  </si>
  <si>
    <t>Ocelové čtyřhranné potrubí sk.I tl. (1+4) s těsností B – ROVNÉ.</t>
  </si>
  <si>
    <t>AZK PCI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</si>
  <si>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</si>
  <si>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802</t>
  </si>
  <si>
    <t>Ocelové čtyřhranné potrubí sk.I tl. (1+4) s těsností B – TVAROVKY.</t>
  </si>
  <si>
    <t>901</t>
  </si>
  <si>
    <t>ISOVER</t>
  </si>
  <si>
    <t>Tepelná a hluková izolace z desek z kamenné vlny s oplechováním</t>
  </si>
  <si>
    <r>
      <t>65 kg/m</t>
    </r>
    <r>
      <rPr>
        <vertAlign val="superscript"/>
        <sz val="10"/>
        <rFont val="Calibri"/>
        <family val="2"/>
        <charset val="238"/>
        <scheme val="minor"/>
      </rPr>
      <t>3</t>
    </r>
  </si>
  <si>
    <t>Tl. 80 mm</t>
  </si>
  <si>
    <t>902</t>
  </si>
  <si>
    <t>K-Flex</t>
  </si>
  <si>
    <t>Kaučuková izolace samolepící.</t>
  </si>
  <si>
    <t>Tl. 25 mm</t>
  </si>
  <si>
    <t>903</t>
  </si>
  <si>
    <t>Požární izolace.</t>
  </si>
  <si>
    <t>45 min.</t>
  </si>
  <si>
    <t>999</t>
  </si>
  <si>
    <t>Ocelová konstrukce pro vynesení potrubí v exteriéru. Kce do výšky cca. 2,2m.</t>
  </si>
  <si>
    <t>ACC 1.</t>
  </si>
  <si>
    <t>Zdroj chladu pro větrání laboratoře</t>
  </si>
  <si>
    <t>SPLIT jednotka - invertorová. Chladivo - R410a.</t>
  </si>
  <si>
    <t>Qchl = 6,7 kW
Příkon - 2,0 kW (230V).
Proud 8,9 A / MFA 25 A.
Akustický výkon - 67 dB.
Hmotnost - 60kg.
Provoz - chlazení - externí teplota -15 až + 48°C.</t>
  </si>
  <si>
    <t>Š x V x H - 950 x 834 x 330mm.
Ventilátory - 2x (nad sebou) !</t>
  </si>
  <si>
    <t>Konzole pro vynesení do stěny.</t>
  </si>
  <si>
    <t>2 ks</t>
  </si>
  <si>
    <t>Samsung</t>
  </si>
  <si>
    <t>AHU-Box - plynule regulovatelný.</t>
  </si>
  <si>
    <t>Regulace na výkon.</t>
  </si>
  <si>
    <t>0-10V</t>
  </si>
  <si>
    <t xml:space="preserve">CU potrubí vč. kabeláže, izolace odolné UV záření a chladiva. </t>
  </si>
  <si>
    <t>Oplechování - žlab - exteriér.</t>
  </si>
  <si>
    <r>
      <rPr>
        <b/>
        <sz val="10"/>
        <rFont val="Calibri"/>
        <family val="2"/>
        <charset val="238"/>
        <scheme val="minor"/>
      </rPr>
      <t>Zkouška těsnosti potrubí, vstupní revize</t>
    </r>
    <r>
      <rPr>
        <sz val="10"/>
        <rFont val="Calibri"/>
        <family val="2"/>
        <charset val="238"/>
        <scheme val="minor"/>
      </rPr>
      <t>, vč. založení evidenční knihy chladícího zařízení.</t>
    </r>
  </si>
  <si>
    <t>Zprovoznění zařízení autorizovaným technikem.</t>
  </si>
  <si>
    <t>008</t>
  </si>
  <si>
    <t>Kniha - evidence chladiva.</t>
  </si>
  <si>
    <t>009</t>
  </si>
  <si>
    <t>Doplnění chladiva R410a.</t>
  </si>
  <si>
    <t>010</t>
  </si>
  <si>
    <t>Kce pro vynesení potrubí Cu na střeše vestavku.</t>
  </si>
  <si>
    <t>EF 1.</t>
  </si>
  <si>
    <t>Odvětrání kouře - havarijní</t>
  </si>
  <si>
    <t>Diagonální ventilátor.</t>
  </si>
  <si>
    <t>500.</t>
  </si>
  <si>
    <t>Požární ucpávky.</t>
  </si>
  <si>
    <t>Hilti</t>
  </si>
  <si>
    <t>Požární ucpávky. Vč. materiálu pro zapravení.</t>
  </si>
  <si>
    <t>Elastomerový silikonový tmel.</t>
  </si>
  <si>
    <t>Pro potrubí do rozměru 315x500mm</t>
  </si>
  <si>
    <t>999.</t>
  </si>
  <si>
    <t>Náklady na dopravu.</t>
  </si>
  <si>
    <t>Montážní machanizace pro složení VZT jednotky.</t>
  </si>
  <si>
    <t>Montážní žabřík či lešení pro instalaci VZT v místnosti s výškou do 3,3 m.</t>
  </si>
  <si>
    <t>Montážní materiál.</t>
  </si>
  <si>
    <t>Těsnící materiál.</t>
  </si>
  <si>
    <t>Spojovací materiál.</t>
  </si>
  <si>
    <t>Značení vzduchotechnického zařízení a potrubí dle platných ČSN.</t>
  </si>
  <si>
    <t>Komplexní vyzkoušení systému.</t>
  </si>
  <si>
    <t>h</t>
  </si>
  <si>
    <t>Komplexní zaregulování systému.</t>
  </si>
  <si>
    <t>Zaškolení obsluhy.</t>
  </si>
  <si>
    <t>011</t>
  </si>
  <si>
    <t>Výrobní dokumentace.</t>
  </si>
  <si>
    <t>012</t>
  </si>
  <si>
    <t>Předávací dokumentace.</t>
  </si>
  <si>
    <t>013</t>
  </si>
  <si>
    <t>Dokumentace skutečného stavu.</t>
  </si>
  <si>
    <t>CELKEM / COMPLETE</t>
  </si>
  <si>
    <t>POZNÁMKA / NOTE</t>
  </si>
  <si>
    <t>Nařízení Komise (EU) č. 1253/2014 -pro rok 2018.</t>
  </si>
  <si>
    <t>Hodnota A</t>
  </si>
  <si>
    <t>Hodnota B</t>
  </si>
  <si>
    <t>Základní náklady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</si>
  <si>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</si>
  <si>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</si>
  <si>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</si>
  <si>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</si>
  <si>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</si>
  <si>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PPV 0,00% z nátěrů a zemních prací</t>
  </si>
  <si>
    <t>Mezisoučet 2</t>
  </si>
  <si>
    <t>Dodav. dokumentace 1,50% z mezisoučtu 2</t>
  </si>
  <si>
    <t>Rizika a pojištění 1,50% z mezisoučtu 2</t>
  </si>
  <si>
    <t>Opravy v záruce 6,00% z mezisoučtu 1</t>
  </si>
  <si>
    <t>Základní náklady celkem</t>
  </si>
  <si>
    <t>GZS 3,25% z pravé strany mezisoučtu 2</t>
  </si>
  <si>
    <t>Provozní vlivy 5,00% z pravé strany mezisoučtu 2</t>
  </si>
  <si>
    <t>Vedlejší náklady celkem</t>
  </si>
  <si>
    <t>Kompletační činnost</t>
  </si>
  <si>
    <t>Náklady celkem</t>
  </si>
  <si>
    <t>Základ a hodnota DPH 21%</t>
  </si>
  <si>
    <t>Základ a hodnota DPH 0%</t>
  </si>
  <si>
    <t>Náklady celkem s DPH</t>
  </si>
  <si>
    <t>Roční nárůst cen 0,00%</t>
  </si>
  <si>
    <t>Součty odstavců</t>
  </si>
  <si>
    <t>Materiál</t>
  </si>
  <si>
    <t>Specifikace dodávky rozváděče RS11</t>
  </si>
  <si>
    <t xml:space="preserve">  Elektroinstalace</t>
  </si>
  <si>
    <t>Mj</t>
  </si>
  <si>
    <t>Materiál celkem</t>
  </si>
  <si>
    <t>Montáž celkem</t>
  </si>
  <si>
    <t>Cena</t>
  </si>
  <si>
    <t>Dodávky - celkem</t>
  </si>
  <si>
    <t>ROZVODNICE NA POVRCH</t>
  </si>
  <si>
    <t>Rozměry dle výkresu. 144 modulů</t>
  </si>
  <si>
    <t>Páčkové výkonové spínače. Do 100 A</t>
  </si>
  <si>
    <t>80 A, 3F</t>
  </si>
  <si>
    <t>OCHRANA NAP.VEDENÍ I. STUPEŇ. OCHRANNÉ MODULY PRO SÍŤ TN-C. A TN-S</t>
  </si>
  <si>
    <t>Ochrana B +C</t>
  </si>
  <si>
    <t>Jističe do 63 A (10 kA). Jističe 1-pólové. Charakteristika B</t>
  </si>
  <si>
    <t>10 A</t>
  </si>
  <si>
    <t>16 A</t>
  </si>
  <si>
    <t>25 A</t>
  </si>
  <si>
    <t>Jističe do 63 A (10 kA). Jističe 3-pólové. Charakteristika B</t>
  </si>
  <si>
    <t>32 A</t>
  </si>
  <si>
    <t>63 A</t>
  </si>
  <si>
    <t>VÝVODKY S POJISTNOU MATICÍ</t>
  </si>
  <si>
    <t>MG-20</t>
  </si>
  <si>
    <t>MG-32</t>
  </si>
  <si>
    <t>MG-40</t>
  </si>
  <si>
    <t>Specifikace dodávky rozváděče  RS11 - celkem</t>
  </si>
  <si>
    <t>V ceně kabelů a ostatních přístrojů vyžadujícíhc zednické práce jsou již tyto práce zahrnuty a nejsou oceněny samostatně</t>
  </si>
  <si>
    <t>SPÍNAČ POD OMÍTKU KOMPLETNÍ PODLE VÝBĚRU INVESTORA KOMPLETNÍ</t>
  </si>
  <si>
    <t>Řazení č. 1</t>
  </si>
  <si>
    <t>Řazení č. 6</t>
  </si>
  <si>
    <t>Řazení č. 6+6</t>
  </si>
  <si>
    <t>ZÁSUVKA NN KOMPLETNÍ DLE VÝBĚRU INVESTORA KOMPLETNÍ</t>
  </si>
  <si>
    <t>Zásuvka jednonásobná, s ochranným kolíkem</t>
  </si>
  <si>
    <t>PŘÍSTROJOVÁ KRABICE DO KANÁLU</t>
  </si>
  <si>
    <t xml:space="preserve">KRABICE NA POVRCH </t>
  </si>
  <si>
    <t>SVÍTIDLA JSOU UVEDENÁ I S TYPY, PROTOŽE VÝPOČET OSVĚTLENOSTI BYL PROVEDEN S TĚMITO TYPY.</t>
  </si>
  <si>
    <t>SVÍTIDLA VČ. SVĚTELNÝCH ZDROJŮ</t>
  </si>
  <si>
    <t>Svítidlo ozn. "A" - HAMSA G1 DMPP 2K3 840</t>
  </si>
  <si>
    <t>Svítidlo ozn. "B" - HAMSA G1 DMPP 2K3 840</t>
  </si>
  <si>
    <t>Svítidlo ozn. "BV" - HAMSA G1 DMPP 2K3 840 + INVERTOR</t>
  </si>
  <si>
    <t xml:space="preserve">Svítidlo ozn. "C" - NBV15NLW_x000D_
</t>
  </si>
  <si>
    <t>VODIČ JEDNOŽILOVÝ</t>
  </si>
  <si>
    <t>CY(ŽZ) 6 mm2,, pevně</t>
  </si>
  <si>
    <t>CY 16 mm2,, pevně</t>
  </si>
  <si>
    <t>CY 25 mm2,, pevně</t>
  </si>
  <si>
    <t>KABEL SILOVÝ,IZOLACE PVC</t>
  </si>
  <si>
    <t>CYKY 3(J)x1.5 mm2, pevně</t>
  </si>
  <si>
    <t>CYKY 3(J)x2.5 mm2, pevně</t>
  </si>
  <si>
    <t>CYKY 3(J)x 4 mm2, pevně</t>
  </si>
  <si>
    <t>CYKY 5(J)x1.5 mm2, pevně</t>
  </si>
  <si>
    <t>CYKY 5(J)x10 mm2, pevně</t>
  </si>
  <si>
    <t>CYKY 7(J)x1.5 mm2, pevně</t>
  </si>
  <si>
    <t>CYKY 5x25 mm2, pevně</t>
  </si>
  <si>
    <t>140X70 PARAPETNÍ KANÁL DUTÝ, vč. příslušenství</t>
  </si>
  <si>
    <t>SVORKOVNICE KABICOVÁ</t>
  </si>
  <si>
    <t>3x1-2,5mm2</t>
  </si>
  <si>
    <t>5x1-2,5mm2</t>
  </si>
  <si>
    <t>UKONČENÍ  VODIČŮ V ROZVADĚČÍCH A V MOTORECH</t>
  </si>
  <si>
    <t xml:space="preserve"> Do   2,5 mm2</t>
  </si>
  <si>
    <t xml:space="preserve"> Do   6   mm2</t>
  </si>
  <si>
    <t xml:space="preserve"> Do  16   mm2</t>
  </si>
  <si>
    <t xml:space="preserve"> Do  25   mm2</t>
  </si>
  <si>
    <t>Montáž rozvodnic oceloplechovýchnebo plastových běžných, hmotnosti</t>
  </si>
  <si>
    <t xml:space="preserve"> přes 20 do 50 kg</t>
  </si>
  <si>
    <t>Elektroinstalace - celkem</t>
  </si>
  <si>
    <t>HODINOVE ZUCTOVACI SAZBY</t>
  </si>
  <si>
    <t>Připojení zařízení jiných profesí</t>
  </si>
  <si>
    <t>PROVEDENI REVIZNICH ZKOUSEK. DLE CSN 331500</t>
  </si>
  <si>
    <t xml:space="preserve"> Revizni technik</t>
  </si>
  <si>
    <t xml:space="preserve"> Spoluprace s reviz.technikem</t>
  </si>
  <si>
    <t>Drobný podružný materiál nezahrnutý v ceníkových položkách</t>
  </si>
  <si>
    <t>Elektromontáže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</si>
</sst>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00"/>
    <numFmt numFmtId="165" formatCode="#"/>
    <numFmt numFmtId="166" formatCode="#,##0\ &quot;Kč&quot;"/>
    <numFmt numFmtId="167" formatCode="_-* #,##0.00\ _T_L_-;\-* #,##0.00\ _T_L_-;_-* &quot;-&quot;??\ _T_L_-;_-@_-"/>
    <numFmt numFmtId="168" formatCode="#,##0_);[Red]\(#,##0_)"/>
    <numFmt numFmtId="169" formatCode="_-* #,##0\ _K_č_s_-;\-* #,##0\ _K_č_s_-;_-* &quot;-&quot;\ _K_č_s_-;_-@_-"/>
    <numFmt numFmtId="170" formatCode="_(* #,##0.00_);_(* \(#,##0.00\);_(* &quot;-&quot;??_);_(@_)"/>
    <numFmt numFmtId="171" formatCode="_-* #,##0\ &quot;Kčs&quot;_-;\-* #,##0\ &quot;Kčs&quot;_-;_-* &quot;-&quot;\ &quot;Kčs&quot;_-;_-@_-"/>
    <numFmt numFmtId="172" formatCode="_-* #,##0.00\ &quot;Kčs&quot;_-;\-* #,##0.00\ &quot;Kčs&quot;_-;_-* &quot;-&quot;??\ &quot;Kčs&quot;_-;_-@_-"/>
    <numFmt numFmtId="173" formatCode="_-* #,##0_-;\-* #,##0_-;_-* &quot;-&quot;_-;_-@_-"/>
    <numFmt numFmtId="174" formatCode="_-* #,##0.00_-;\-* #,##0.00_-;_-* &quot;-&quot;??_-;_-@_-"/>
    <numFmt numFmtId="175" formatCode="_-* #,##0.00\ [$€-1]_-;\-* #,##0.00\ [$€-1]_-;_-* &quot;-&quot;??\ [$€-1]_-"/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&quot;£&quot;_);[Red]\(#,##0&quot;£&quot;\)"/>
    <numFmt numFmtId="180" formatCode="#,##0.00;[Red]&quot;-&quot;#,##0.00"/>
    <numFmt numFmtId="181" formatCode="_-&quot;£&quot;* #,##0_-;\-&quot;£&quot;* #,##0_-;_-&quot;£&quot;* &quot;-&quot;_-;_-@_-"/>
    <numFmt numFmtId="182" formatCode="_-&quot;£&quot;* #,##0.00_-;\-&quot;£&quot;* #,##0.00_-;_-&quot;£&quot;* &quot;-&quot;??_-;_-@_-"/>
    <numFmt numFmtId="183" formatCode="_-&quot;Ł&quot;* #,##0_-;\-&quot;Ł&quot;* #,##0_-;_-&quot;Ł&quot;* &quot;-&quot;_-;_-@_-"/>
    <numFmt numFmtId="184" formatCode="_-&quot;Ł&quot;* #,##0.00_-;\-&quot;Ł&quot;* #,##0.00_-;_-&quot;Ł&quot;* &quot;-&quot;??_-;_-@_-"/>
    <numFmt numFmtId="185" formatCode="#,##0.0"/>
    <numFmt numFmtId="186" formatCode="#,##0.0\ &quot;Kč&quot;"/>
    <numFmt numFmtId="187" formatCode="#,##0.00\ &quot;Kč&quot;"/>
    <numFmt numFmtId="188" formatCode="0.000"/>
    <numFmt numFmtId="189" formatCode="#,##0.000;\-#,##0.000"/>
    <numFmt numFmtId="190" formatCode="0_)"/>
    <numFmt numFmtId="191" formatCode="#,##0.000"/>
    <numFmt numFmtId="192" formatCode="#,##0\ "/>
    <numFmt numFmtId="193" formatCode="\$#,##0\ ;\(\$#,##0\)"/>
    <numFmt numFmtId="194" formatCode="#,##0.00_);\(#,##0.00\)"/>
    <numFmt numFmtId="195" formatCode="[$-405]General"/>
    <numFmt numFmtId="196" formatCode="_-* #,##0.00\ _D_M_-;\-* #,##0.00\ _D_M_-;_-* &quot;-&quot;??\ _D_M_-;_-@_-"/>
    <numFmt numFmtId="197" formatCode="_-* #,##0\ _D_M_-;\-* #,##0\ _D_M_-;_-* &quot;-&quot;\ _D_M_-;_-@_-"/>
    <numFmt numFmtId="198" formatCode="d/mm"/>
  </numFmts>
  <fonts count="12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 CE"/>
      <family val="2"/>
      <charset val="238"/>
    </font>
    <font>
      <b/>
      <i/>
      <sz val="7"/>
      <color indexed="10"/>
      <name val="Arial CE"/>
      <charset val="238"/>
    </font>
    <font>
      <sz val="8"/>
      <name val="Arial"/>
      <family val="2"/>
      <charset val="238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7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0"/>
      <name val="Arial CE"/>
      <charset val="238"/>
    </font>
    <font>
      <b/>
      <u/>
      <sz val="11"/>
      <name val="Arial CE"/>
      <charset val="238"/>
    </font>
    <font>
      <b/>
      <u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Times New Roman"/>
      <family val="1"/>
    </font>
    <font>
      <sz val="10"/>
      <name val="Times New Roman"/>
      <family val="1"/>
    </font>
    <font>
      <b/>
      <u/>
      <sz val="10"/>
      <name val="Arial CE"/>
      <family val="2"/>
      <charset val="238"/>
    </font>
    <font>
      <sz val="12"/>
      <name val="Times New Roman"/>
      <family val="1"/>
    </font>
    <font>
      <sz val="10"/>
      <name val="Times New Roman"/>
      <family val="1"/>
      <charset val="238"/>
    </font>
    <font>
      <b/>
      <i/>
      <u/>
      <sz val="12"/>
      <name val="Times New Roman"/>
      <family val="1"/>
    </font>
    <font>
      <b/>
      <i/>
      <u/>
      <sz val="12"/>
      <name val="Arial CE"/>
      <family val="2"/>
      <charset val="238"/>
    </font>
    <font>
      <sz val="10"/>
      <name val="Helv"/>
      <charset val="204"/>
    </font>
    <font>
      <sz val="10"/>
      <name val="Helv"/>
      <charset val="238"/>
    </font>
    <font>
      <sz val="10"/>
      <name val="Arial Tur"/>
      <charset val="162"/>
    </font>
    <font>
      <sz val="8"/>
      <color indexed="8"/>
      <name val="Arial CE"/>
      <family val="2"/>
      <charset val="238"/>
    </font>
    <font>
      <b/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2"/>
      <name val="MS Sans Serif"/>
    </font>
    <font>
      <sz val="10"/>
      <color indexed="8"/>
      <name val="Geneva"/>
      <charset val="238"/>
    </font>
    <font>
      <sz val="10"/>
      <name val="Arial PL"/>
    </font>
    <font>
      <sz val="10"/>
      <name val="MS Sans Serif"/>
    </font>
    <font>
      <sz val="10"/>
      <name val="Helv"/>
    </font>
    <font>
      <sz val="8"/>
      <color indexed="10"/>
      <name val="Arial Narrow"/>
      <family val="2"/>
    </font>
    <font>
      <sz val="10"/>
      <name val="MS Sans Serif"/>
      <charset val="162"/>
    </font>
    <font>
      <sz val="10"/>
      <name val="Arial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vertAlign val="subscript"/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Helv"/>
      <family val="2"/>
    </font>
    <font>
      <b/>
      <sz val="12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name val="Times New Roman CE"/>
      <family val="1"/>
      <charset val="238"/>
    </font>
    <font>
      <b/>
      <sz val="11"/>
      <color indexed="52"/>
      <name val="Calibri"/>
      <family val="2"/>
      <charset val="238"/>
    </font>
    <font>
      <sz val="7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24"/>
      <name val="Arial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 CE"/>
      <family val="2"/>
      <charset val="238"/>
    </font>
    <font>
      <b/>
      <sz val="9"/>
      <name val="Arial CE"/>
      <family val="2"/>
      <charset val="238"/>
    </font>
    <font>
      <u/>
      <sz val="8.5"/>
      <color indexed="12"/>
      <name val="Arial CE"/>
      <charset val="238"/>
    </font>
    <font>
      <u/>
      <sz val="10"/>
      <color indexed="12"/>
      <name val="Arial CE"/>
      <charset val="238"/>
    </font>
    <font>
      <u/>
      <sz val="8.5"/>
      <color indexed="12"/>
      <name val="Arial CE"/>
      <family val="2"/>
      <charset val="238"/>
    </font>
    <font>
      <u/>
      <sz val="11"/>
      <color indexed="1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2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name val="ＭＳ Ｐゴシック"/>
      <family val="3"/>
      <charset val="128"/>
    </font>
    <font>
      <sz val="10"/>
      <color rgb="FF000000"/>
      <name val="Arial CE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</font>
    <font>
      <sz val="12"/>
      <name val="Times New Roman CE"/>
      <family val="1"/>
      <charset val="238"/>
    </font>
    <font>
      <sz val="11"/>
      <color indexed="10"/>
      <name val="Calibri"/>
      <family val="2"/>
      <charset val="238"/>
    </font>
    <font>
      <b/>
      <sz val="10"/>
      <name val="Times New Roman"/>
      <family val="1"/>
    </font>
    <font>
      <b/>
      <u/>
      <sz val="7"/>
      <name val="Arial CE"/>
      <family val="2"/>
      <charset val="238"/>
    </font>
    <font>
      <sz val="9"/>
      <name val="ＭＳ Ｐゴシック"/>
      <family val="3"/>
    </font>
    <font>
      <sz val="10"/>
      <name val="MS Sans Serif"/>
      <family val="2"/>
    </font>
    <font>
      <sz val="8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481">
    <xf numFmtId="0" fontId="0" fillId="0" borderId="0"/>
    <xf numFmtId="0" fontId="2" fillId="0" borderId="0"/>
    <xf numFmtId="0" fontId="20" fillId="0" borderId="0"/>
    <xf numFmtId="0" fontId="2" fillId="0" borderId="0" applyProtection="0"/>
    <xf numFmtId="0" fontId="43" fillId="0" borderId="0"/>
    <xf numFmtId="0" fontId="44" fillId="0" borderId="0"/>
    <xf numFmtId="0" fontId="44" fillId="0" borderId="0"/>
    <xf numFmtId="167" fontId="45" fillId="0" borderId="0" applyFont="0" applyFill="0" applyBorder="0" applyAlignment="0" applyProtection="0"/>
    <xf numFmtId="0" fontId="46" fillId="0" borderId="0" applyNumberFormat="0" applyFill="0" applyBorder="0" applyAlignment="0"/>
    <xf numFmtId="0" fontId="47" fillId="0" borderId="102">
      <alignment horizontal="left"/>
    </xf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38" fontId="49" fillId="6" borderId="0" applyNumberFormat="0" applyBorder="0" applyAlignment="0" applyProtection="0"/>
    <xf numFmtId="0" fontId="50" fillId="0" borderId="7" applyNumberFormat="0" applyAlignment="0" applyProtection="0">
      <alignment horizontal="left" vertical="center"/>
    </xf>
    <xf numFmtId="0" fontId="50" fillId="0" borderId="37">
      <alignment horizontal="left" vertical="center"/>
    </xf>
    <xf numFmtId="10" fontId="49" fillId="7" borderId="39" applyNumberFormat="0" applyBorder="0" applyAlignment="0" applyProtection="0"/>
    <xf numFmtId="0" fontId="51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7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3" fillId="0" borderId="0"/>
    <xf numFmtId="0" fontId="52" fillId="0" borderId="0"/>
    <xf numFmtId="0" fontId="44" fillId="0" borderId="0"/>
    <xf numFmtId="0" fontId="19" fillId="0" borderId="0"/>
    <xf numFmtId="0" fontId="20" fillId="0" borderId="0"/>
    <xf numFmtId="0" fontId="2" fillId="0" borderId="0"/>
    <xf numFmtId="0" fontId="19" fillId="0" borderId="0"/>
    <xf numFmtId="0" fontId="19" fillId="0" borderId="0"/>
    <xf numFmtId="0" fontId="20" fillId="0" borderId="0"/>
    <xf numFmtId="180" fontId="53" fillId="0" borderId="102">
      <alignment horizontal="left" vertical="top" wrapText="1"/>
    </xf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49" fillId="0" borderId="118">
      <alignment horizontal="left" vertical="center" wrapText="1" indent="1"/>
    </xf>
    <xf numFmtId="0" fontId="54" fillId="0" borderId="0"/>
    <xf numFmtId="0" fontId="55" fillId="0" borderId="0"/>
    <xf numFmtId="49" fontId="20" fillId="0" borderId="0" applyProtection="0"/>
    <xf numFmtId="3" fontId="20" fillId="0" borderId="0">
      <alignment vertical="top" wrapText="1"/>
    </xf>
    <xf numFmtId="0" fontId="56" fillId="0" borderId="0">
      <alignment vertical="top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58" fillId="0" borderId="0"/>
    <xf numFmtId="0" fontId="44" fillId="0" borderId="0"/>
    <xf numFmtId="0" fontId="20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0" borderId="0"/>
    <xf numFmtId="0" fontId="2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81" fillId="0" borderId="0"/>
    <xf numFmtId="188" fontId="82" fillId="9" borderId="129"/>
    <xf numFmtId="188" fontId="82" fillId="10" borderId="130"/>
    <xf numFmtId="0" fontId="83" fillId="6" borderId="124">
      <alignment horizontal="center"/>
    </xf>
    <xf numFmtId="0" fontId="83" fillId="11" borderId="118">
      <alignment horizontal="center"/>
    </xf>
    <xf numFmtId="0" fontId="83" fillId="6" borderId="124">
      <alignment horizontal="center"/>
    </xf>
    <xf numFmtId="0" fontId="83" fillId="11" borderId="118">
      <alignment horizontal="center"/>
    </xf>
    <xf numFmtId="0" fontId="83" fillId="6" borderId="124">
      <alignment horizontal="center"/>
    </xf>
    <xf numFmtId="0" fontId="83" fillId="11" borderId="118">
      <alignment horizontal="center"/>
    </xf>
    <xf numFmtId="0" fontId="83" fillId="6" borderId="124">
      <alignment horizontal="center"/>
    </xf>
    <xf numFmtId="0" fontId="83" fillId="11" borderId="118">
      <alignment horizontal="center"/>
    </xf>
    <xf numFmtId="0" fontId="83" fillId="6" borderId="124">
      <alignment horizontal="center"/>
    </xf>
    <xf numFmtId="0" fontId="83" fillId="11" borderId="118">
      <alignment horizontal="center"/>
    </xf>
    <xf numFmtId="0" fontId="81" fillId="0" borderId="0"/>
    <xf numFmtId="0" fontId="44" fillId="0" borderId="0"/>
    <xf numFmtId="0" fontId="81" fillId="0" borderId="0"/>
    <xf numFmtId="49" fontId="83" fillId="12" borderId="0"/>
    <xf numFmtId="49" fontId="83" fillId="13" borderId="0"/>
    <xf numFmtId="0" fontId="81" fillId="0" borderId="0"/>
    <xf numFmtId="0" fontId="55" fillId="0" borderId="0"/>
    <xf numFmtId="0" fontId="84" fillId="0" borderId="0">
      <alignment vertical="center"/>
    </xf>
    <xf numFmtId="0" fontId="82" fillId="0" borderId="0">
      <alignment vertical="center"/>
    </xf>
    <xf numFmtId="0" fontId="85" fillId="0" borderId="0">
      <alignment vertical="center"/>
    </xf>
    <xf numFmtId="0" fontId="55" fillId="0" borderId="0"/>
    <xf numFmtId="0" fontId="55" fillId="0" borderId="0"/>
    <xf numFmtId="49" fontId="85" fillId="0" borderId="0"/>
    <xf numFmtId="0" fontId="85" fillId="0" borderId="0">
      <alignment vertical="top"/>
    </xf>
    <xf numFmtId="189" fontId="85" fillId="0" borderId="0">
      <alignment wrapText="1"/>
    </xf>
    <xf numFmtId="49" fontId="85" fillId="0" borderId="0">
      <alignment horizontal="right"/>
    </xf>
    <xf numFmtId="188" fontId="82" fillId="14" borderId="125"/>
    <xf numFmtId="188" fontId="82" fillId="15" borderId="131"/>
    <xf numFmtId="0" fontId="4" fillId="0" borderId="0" applyProtection="0"/>
    <xf numFmtId="1" fontId="86" fillId="14" borderId="39" applyNumberFormat="0" applyFill="0" applyBorder="0" applyAlignment="0" applyProtection="0">
      <alignment horizontal="center" vertical="center" wrapText="1"/>
      <protection locked="0"/>
    </xf>
    <xf numFmtId="0" fontId="87" fillId="0" borderId="39" applyProtection="0">
      <alignment vertical="center"/>
    </xf>
    <xf numFmtId="0" fontId="87" fillId="0" borderId="39" applyProtection="0">
      <alignment vertical="center"/>
    </xf>
    <xf numFmtId="0" fontId="87" fillId="0" borderId="118" applyProtection="0">
      <alignment vertical="center"/>
    </xf>
    <xf numFmtId="0" fontId="87" fillId="0" borderId="118" applyProtection="0">
      <alignment vertical="center"/>
    </xf>
    <xf numFmtId="0" fontId="87" fillId="0" borderId="124" applyProtection="0">
      <alignment vertical="center"/>
    </xf>
    <xf numFmtId="0" fontId="87" fillId="0" borderId="124" applyProtection="0">
      <alignment vertical="center"/>
    </xf>
    <xf numFmtId="0" fontId="87" fillId="0" borderId="118" applyProtection="0">
      <alignment vertical="center"/>
    </xf>
    <xf numFmtId="0" fontId="87" fillId="0" borderId="118" applyProtection="0">
      <alignment vertical="center"/>
    </xf>
    <xf numFmtId="0" fontId="87" fillId="0" borderId="124" applyProtection="0">
      <alignment vertical="center"/>
    </xf>
    <xf numFmtId="0" fontId="87" fillId="0" borderId="124" applyProtection="0">
      <alignment vertical="center"/>
    </xf>
    <xf numFmtId="0" fontId="87" fillId="0" borderId="118" applyProtection="0">
      <alignment vertical="center"/>
    </xf>
    <xf numFmtId="0" fontId="87" fillId="0" borderId="118" applyProtection="0">
      <alignment vertical="center"/>
    </xf>
    <xf numFmtId="0" fontId="87" fillId="0" borderId="124" applyProtection="0">
      <alignment vertical="center"/>
    </xf>
    <xf numFmtId="0" fontId="87" fillId="0" borderId="124" applyProtection="0">
      <alignment vertical="center"/>
    </xf>
    <xf numFmtId="0" fontId="87" fillId="0" borderId="118" applyProtection="0">
      <alignment vertical="center"/>
    </xf>
    <xf numFmtId="0" fontId="87" fillId="0" borderId="118" applyProtection="0">
      <alignment vertical="center"/>
    </xf>
    <xf numFmtId="0" fontId="87" fillId="0" borderId="124" applyProtection="0">
      <alignment vertical="center"/>
    </xf>
    <xf numFmtId="0" fontId="87" fillId="0" borderId="124" applyProtection="0">
      <alignment vertical="center"/>
    </xf>
    <xf numFmtId="0" fontId="87" fillId="0" borderId="118" applyProtection="0">
      <alignment vertical="center"/>
    </xf>
    <xf numFmtId="0" fontId="87" fillId="0" borderId="118" applyProtection="0">
      <alignment vertical="center"/>
    </xf>
    <xf numFmtId="185" fontId="4" fillId="0" borderId="0" applyAlignment="0">
      <alignment horizontal="right" wrapText="1"/>
    </xf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4" fontId="4" fillId="0" borderId="0" applyBorder="0" applyAlignment="0">
      <alignment horizontal="right" wrapText="1"/>
    </xf>
    <xf numFmtId="0" fontId="4" fillId="0" borderId="0">
      <alignment horizontal="right" wrapText="1"/>
    </xf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88" fillId="26" borderId="0" applyNumberFormat="0" applyBorder="0" applyAlignment="0" applyProtection="0"/>
    <xf numFmtId="0" fontId="8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26" borderId="0" applyNumberFormat="0" applyBorder="0" applyAlignment="0" applyProtection="0"/>
    <xf numFmtId="0" fontId="8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26" borderId="0" applyNumberFormat="0" applyBorder="0" applyAlignment="0" applyProtection="0"/>
    <xf numFmtId="0" fontId="8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33" borderId="0" applyNumberFormat="0" applyBorder="0" applyAlignment="0" applyProtection="0"/>
    <xf numFmtId="0" fontId="89" fillId="17" borderId="0" applyNumberFormat="0" applyBorder="0" applyAlignment="0" applyProtection="0"/>
    <xf numFmtId="190" fontId="90" fillId="0" borderId="0"/>
    <xf numFmtId="3" fontId="87" fillId="0" borderId="69">
      <alignment horizontal="left" vertical="center"/>
    </xf>
    <xf numFmtId="3" fontId="87" fillId="0" borderId="69">
      <alignment horizontal="left" vertical="center"/>
    </xf>
    <xf numFmtId="0" fontId="91" fillId="34" borderId="132" applyNumberFormat="0" applyAlignment="0" applyProtection="0"/>
    <xf numFmtId="191" fontId="92" fillId="0" borderId="124" applyNumberFormat="0" applyBorder="0" applyAlignment="0">
      <alignment horizontal="right" vertical="center"/>
      <protection locked="0"/>
    </xf>
    <xf numFmtId="192" fontId="4" fillId="0" borderId="0" applyFont="0" applyFill="0" applyBorder="0">
      <alignment horizontal="right" vertical="center"/>
    </xf>
    <xf numFmtId="0" fontId="93" fillId="0" borderId="133" applyNumberFormat="0" applyFill="0" applyAlignment="0" applyProtection="0"/>
    <xf numFmtId="3" fontId="94" fillId="0" borderId="0" applyFont="0" applyFill="0" applyBorder="0" applyAlignment="0" applyProtection="0"/>
    <xf numFmtId="193" fontId="94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18" borderId="0" applyNumberFormat="0" applyBorder="0" applyAlignment="0" applyProtection="0"/>
    <xf numFmtId="0" fontId="96" fillId="0" borderId="0" applyNumberFormat="0" applyFill="0" applyBorder="0" applyAlignment="0" applyProtection="0"/>
    <xf numFmtId="2" fontId="9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5" fillId="18" borderId="0" applyNumberFormat="0" applyBorder="0" applyAlignment="0" applyProtection="0"/>
    <xf numFmtId="0" fontId="97" fillId="0" borderId="134" applyNumberFormat="0" applyFill="0" applyAlignment="0" applyProtection="0"/>
    <xf numFmtId="0" fontId="98" fillId="0" borderId="135" applyNumberFormat="0" applyFill="0" applyAlignment="0" applyProtection="0"/>
    <xf numFmtId="0" fontId="99" fillId="0" borderId="136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>
      <alignment horizontal="center" vertical="center" wrapText="1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35" borderId="137" applyNumberFormat="0" applyAlignment="0" applyProtection="0"/>
    <xf numFmtId="0" fontId="89" fillId="17" borderId="0" applyNumberFormat="0" applyBorder="0" applyAlignment="0" applyProtection="0"/>
    <xf numFmtId="0" fontId="107" fillId="21" borderId="132" applyNumberFormat="0" applyAlignment="0" applyProtection="0"/>
    <xf numFmtId="0" fontId="106" fillId="35" borderId="137" applyNumberFormat="0" applyAlignment="0" applyProtection="0"/>
    <xf numFmtId="0" fontId="106" fillId="35" borderId="137" applyNumberFormat="0" applyAlignment="0" applyProtection="0"/>
    <xf numFmtId="0" fontId="108" fillId="0" borderId="138" applyNumberFormat="0" applyFill="0" applyAlignment="0" applyProtection="0"/>
    <xf numFmtId="0" fontId="97" fillId="0" borderId="134" applyNumberFormat="0" applyFill="0" applyAlignment="0" applyProtection="0"/>
    <xf numFmtId="0" fontId="98" fillId="0" borderId="135" applyNumberFormat="0" applyFill="0" applyAlignment="0" applyProtection="0"/>
    <xf numFmtId="0" fontId="99" fillId="0" borderId="136" applyNumberFormat="0" applyFill="0" applyAlignment="0" applyProtection="0"/>
    <xf numFmtId="0" fontId="99" fillId="0" borderId="0" applyNumberFormat="0" applyFill="0" applyBorder="0" applyAlignment="0" applyProtection="0"/>
    <xf numFmtId="0" fontId="109" fillId="0" borderId="0">
      <alignment horizontal="left"/>
    </xf>
    <xf numFmtId="0" fontId="110" fillId="0" borderId="0" applyNumberFormat="0" applyFill="0" applyBorder="0" applyAlignment="0" applyProtection="0"/>
    <xf numFmtId="0" fontId="111" fillId="36" borderId="0" applyNumberFormat="0" applyBorder="0" applyAlignment="0" applyProtection="0"/>
    <xf numFmtId="0" fontId="111" fillId="36" borderId="0" applyNumberFormat="0" applyBorder="0" applyAlignment="0" applyProtection="0"/>
    <xf numFmtId="0" fontId="111" fillId="3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195" fontId="113" fillId="0" borderId="0" applyBorder="0" applyProtection="0"/>
    <xf numFmtId="0" fontId="114" fillId="0" borderId="0"/>
    <xf numFmtId="0" fontId="1" fillId="0" borderId="0"/>
    <xf numFmtId="0" fontId="113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 applyProtection="0"/>
    <xf numFmtId="0" fontId="2" fillId="0" borderId="0" applyProtection="0"/>
    <xf numFmtId="0" fontId="2" fillId="0" borderId="0" applyProtection="0"/>
    <xf numFmtId="0" fontId="19" fillId="0" borderId="0" applyProtection="0"/>
    <xf numFmtId="0" fontId="2" fillId="0" borderId="0" applyProtection="0"/>
    <xf numFmtId="0" fontId="2" fillId="0" borderId="0" applyProtection="0"/>
    <xf numFmtId="0" fontId="20" fillId="0" borderId="0" applyAlignment="0">
      <alignment vertical="top" wrapText="1"/>
      <protection locked="0"/>
    </xf>
    <xf numFmtId="0" fontId="2" fillId="0" borderId="0"/>
    <xf numFmtId="0" fontId="2" fillId="0" borderId="0"/>
    <xf numFmtId="0" fontId="20" fillId="0" borderId="0"/>
    <xf numFmtId="0" fontId="20" fillId="0" borderId="0"/>
    <xf numFmtId="0" fontId="17" fillId="0" borderId="0"/>
    <xf numFmtId="0" fontId="115" fillId="0" borderId="0"/>
    <xf numFmtId="0" fontId="1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37" borderId="139" applyNumberFormat="0" applyFont="0" applyAlignment="0" applyProtection="0"/>
    <xf numFmtId="0" fontId="20" fillId="37" borderId="139" applyNumberFormat="0" applyFont="0" applyAlignment="0" applyProtection="0"/>
    <xf numFmtId="0" fontId="20" fillId="37" borderId="139" applyNumberFormat="0" applyFont="0" applyAlignment="0" applyProtection="0"/>
    <xf numFmtId="0" fontId="20" fillId="37" borderId="139" applyNumberFormat="0" applyFont="0" applyAlignment="0" applyProtection="0"/>
    <xf numFmtId="0" fontId="20" fillId="37" borderId="139" applyNumberFormat="0" applyFont="0" applyAlignment="0" applyProtection="0"/>
    <xf numFmtId="0" fontId="20" fillId="37" borderId="139" applyNumberFormat="0" applyFont="0" applyAlignment="0" applyProtection="0"/>
    <xf numFmtId="196" fontId="83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92" fillId="0" borderId="140" applyNumberFormat="0" applyFont="0" applyBorder="0" applyAlignment="0">
      <alignment horizontal="left" vertical="center"/>
    </xf>
    <xf numFmtId="0" fontId="92" fillId="0" borderId="140" applyNumberFormat="0" applyFont="0" applyBorder="0" applyAlignment="0">
      <alignment vertical="center"/>
    </xf>
    <xf numFmtId="0" fontId="92" fillId="0" borderId="140" applyNumberFormat="0" applyBorder="0" applyAlignment="0">
      <alignment horizontal="left" vertical="center"/>
    </xf>
    <xf numFmtId="0" fontId="116" fillId="34" borderId="141" applyNumberFormat="0" applyAlignment="0" applyProtection="0"/>
    <xf numFmtId="0" fontId="115" fillId="0" borderId="142">
      <alignment horizontal="center" vertical="center" wrapText="1"/>
    </xf>
    <xf numFmtId="198" fontId="117" fillId="0" borderId="0">
      <alignment horizontal="center" vertical="center"/>
    </xf>
    <xf numFmtId="198" fontId="2" fillId="0" borderId="0">
      <alignment horizontal="center" vertical="center"/>
    </xf>
    <xf numFmtId="198" fontId="2" fillId="0" borderId="0">
      <alignment horizontal="center" vertical="center"/>
    </xf>
    <xf numFmtId="0" fontId="20" fillId="37" borderId="139" applyNumberFormat="0" applyFont="0" applyAlignment="0" applyProtection="0"/>
    <xf numFmtId="0" fontId="20" fillId="37" borderId="139" applyNumberFormat="0" applyFont="0" applyAlignment="0" applyProtection="0"/>
    <xf numFmtId="0" fontId="108" fillId="0" borderId="138" applyNumberFormat="0" applyFill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08" fillId="0" borderId="138" applyNumberFormat="0" applyFill="0" applyAlignment="0" applyProtection="0"/>
    <xf numFmtId="0" fontId="118" fillId="0" borderId="0"/>
    <xf numFmtId="0" fontId="93" fillId="0" borderId="133" applyNumberFormat="0" applyFill="0" applyAlignment="0" applyProtection="0"/>
    <xf numFmtId="0" fontId="95" fillId="18" borderId="0" applyNumberFormat="0" applyBorder="0" applyAlignment="0" applyProtection="0"/>
    <xf numFmtId="0" fontId="4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 applyProtection="0"/>
    <xf numFmtId="49" fontId="4" fillId="0" borderId="0" applyFill="0" applyBorder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0" borderId="102">
      <alignment horizontal="center" wrapText="1"/>
    </xf>
    <xf numFmtId="0" fontId="120" fillId="0" borderId="26">
      <alignment horizontal="center" wrapText="1"/>
    </xf>
    <xf numFmtId="0" fontId="110" fillId="0" borderId="0" applyNumberFormat="0" applyFill="0" applyBorder="0" applyAlignment="0" applyProtection="0"/>
    <xf numFmtId="0" fontId="93" fillId="0" borderId="133" applyNumberFormat="0" applyFill="0" applyAlignment="0" applyProtection="0"/>
    <xf numFmtId="0" fontId="107" fillId="21" borderId="132" applyNumberFormat="0" applyAlignment="0" applyProtection="0"/>
    <xf numFmtId="0" fontId="91" fillId="34" borderId="132" applyNumberFormat="0" applyAlignment="0" applyProtection="0"/>
    <xf numFmtId="0" fontId="116" fillId="34" borderId="141" applyNumberFormat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1" fillId="0" borderId="140" applyNumberFormat="0" applyFont="0" applyBorder="0" applyAlignment="0">
      <alignment horizontal="left" vertical="center"/>
    </xf>
    <xf numFmtId="0" fontId="89" fillId="17" borderId="0" applyNumberFormat="0" applyBorder="0" applyAlignment="0" applyProtection="0"/>
    <xf numFmtId="0" fontId="88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33" borderId="0" applyNumberFormat="0" applyBorder="0" applyAlignment="0" applyProtection="0"/>
    <xf numFmtId="0" fontId="88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33" borderId="0" applyNumberFormat="0" applyBorder="0" applyAlignment="0" applyProtection="0"/>
    <xf numFmtId="38" fontId="112" fillId="0" borderId="0" applyFont="0" applyFill="0" applyBorder="0" applyAlignment="0" applyProtection="0"/>
    <xf numFmtId="0" fontId="112" fillId="0" borderId="0"/>
    <xf numFmtId="170" fontId="12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23" fillId="0" borderId="0"/>
  </cellStyleXfs>
  <cellXfs count="617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9" fillId="3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" fontId="8" fillId="5" borderId="30" xfId="0" applyNumberFormat="1" applyFont="1" applyFill="1" applyBorder="1" applyAlignment="1">
      <alignment vertical="center"/>
    </xf>
    <xf numFmtId="3" fontId="8" fillId="5" borderId="31" xfId="0" applyNumberFormat="1" applyFont="1" applyFill="1" applyBorder="1" applyAlignment="1">
      <alignment vertical="center"/>
    </xf>
    <xf numFmtId="3" fontId="8" fillId="5" borderId="31" xfId="0" applyNumberFormat="1" applyFont="1" applyFill="1" applyBorder="1" applyAlignment="1">
      <alignment vertical="center" wrapText="1"/>
    </xf>
    <xf numFmtId="3" fontId="11" fillId="5" borderId="32" xfId="0" applyNumberFormat="1" applyFont="1" applyFill="1" applyBorder="1" applyAlignment="1">
      <alignment horizontal="center" vertical="center" wrapText="1" shrinkToFit="1"/>
    </xf>
    <xf numFmtId="3" fontId="8" fillId="5" borderId="32" xfId="0" applyNumberFormat="1" applyFont="1" applyFill="1" applyBorder="1" applyAlignment="1">
      <alignment horizontal="center" vertical="center" wrapText="1" shrinkToFit="1"/>
    </xf>
    <xf numFmtId="3" fontId="8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4" fillId="0" borderId="35" xfId="0" applyNumberFormat="1" applyFont="1" applyBorder="1" applyAlignment="1">
      <alignment horizontal="right" vertical="center" wrapText="1" shrinkToFit="1"/>
    </xf>
    <xf numFmtId="3" fontId="4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35" xfId="0" applyNumberFormat="1" applyFont="1" applyBorder="1" applyAlignment="1">
      <alignment vertical="center" wrapText="1" shrinkToFit="1"/>
    </xf>
    <xf numFmtId="3" fontId="9" fillId="0" borderId="35" xfId="0" applyNumberFormat="1" applyFont="1" applyBorder="1" applyAlignment="1">
      <alignment vertical="center" shrinkToFit="1"/>
    </xf>
    <xf numFmtId="3" fontId="9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37" xfId="0" applyFont="1" applyFill="1" applyBorder="1" applyAlignment="1">
      <alignment vertical="center"/>
    </xf>
    <xf numFmtId="4" fontId="8" fillId="3" borderId="39" xfId="0" applyNumberFormat="1" applyFont="1" applyFill="1" applyBorder="1" applyAlignment="1">
      <alignment vertical="center"/>
    </xf>
    <xf numFmtId="3" fontId="8" fillId="0" borderId="35" xfId="0" applyNumberFormat="1" applyFont="1" applyBorder="1" applyAlignment="1">
      <alignment vertical="center"/>
    </xf>
    <xf numFmtId="3" fontId="8" fillId="3" borderId="39" xfId="0" applyNumberFormat="1" applyFont="1" applyFill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9" fillId="3" borderId="0" xfId="0" applyNumberFormat="1" applyFont="1" applyFill="1" applyBorder="1" applyAlignment="1">
      <alignment vertical="top" shrinkToFit="1"/>
    </xf>
    <xf numFmtId="0" fontId="9" fillId="3" borderId="29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4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" fontId="9" fillId="3" borderId="22" xfId="0" applyNumberFormat="1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20" xfId="2" applyNumberFormat="1" applyFont="1" applyFill="1" applyBorder="1" applyAlignment="1" applyProtection="1"/>
    <xf numFmtId="0" fontId="20" fillId="0" borderId="47" xfId="2" applyNumberFormat="1" applyFont="1" applyFill="1" applyBorder="1" applyAlignment="1" applyProtection="1"/>
    <xf numFmtId="0" fontId="21" fillId="0" borderId="47" xfId="2" applyNumberFormat="1" applyFont="1" applyFill="1" applyBorder="1" applyAlignment="1" applyProtection="1"/>
    <xf numFmtId="0" fontId="22" fillId="0" borderId="47" xfId="2" applyNumberFormat="1" applyFont="1" applyFill="1" applyBorder="1" applyAlignment="1" applyProtection="1"/>
    <xf numFmtId="0" fontId="20" fillId="0" borderId="48" xfId="2" applyNumberFormat="1" applyFont="1" applyFill="1" applyBorder="1" applyAlignment="1" applyProtection="1"/>
    <xf numFmtId="0" fontId="20" fillId="0" borderId="9" xfId="2" applyNumberFormat="1" applyFont="1" applyFill="1" applyBorder="1" applyAlignment="1" applyProtection="1"/>
    <xf numFmtId="0" fontId="20" fillId="0" borderId="6" xfId="2" applyNumberFormat="1" applyFont="1" applyFill="1" applyBorder="1" applyAlignment="1" applyProtection="1"/>
    <xf numFmtId="0" fontId="20" fillId="0" borderId="8" xfId="2" applyNumberFormat="1" applyFont="1" applyFill="1" applyBorder="1" applyAlignment="1" applyProtection="1"/>
    <xf numFmtId="0" fontId="23" fillId="0" borderId="17" xfId="2" applyNumberFormat="1" applyFont="1" applyFill="1" applyBorder="1" applyAlignment="1" applyProtection="1">
      <alignment vertical="center"/>
    </xf>
    <xf numFmtId="0" fontId="23" fillId="0" borderId="18" xfId="2" applyNumberFormat="1" applyFont="1" applyFill="1" applyBorder="1" applyAlignment="1" applyProtection="1">
      <alignment vertical="center"/>
    </xf>
    <xf numFmtId="0" fontId="23" fillId="0" borderId="19" xfId="2" applyNumberFormat="1" applyFont="1" applyFill="1" applyBorder="1" applyAlignment="1" applyProtection="1">
      <alignment vertical="center"/>
    </xf>
    <xf numFmtId="0" fontId="23" fillId="0" borderId="1" xfId="2" applyNumberFormat="1" applyFont="1" applyFill="1" applyBorder="1" applyAlignment="1" applyProtection="1">
      <alignment vertical="center"/>
    </xf>
    <xf numFmtId="0" fontId="23" fillId="0" borderId="0" xfId="2" applyNumberFormat="1" applyFont="1" applyFill="1" applyBorder="1" applyAlignment="1" applyProtection="1">
      <alignment vertical="center"/>
    </xf>
    <xf numFmtId="0" fontId="24" fillId="0" borderId="36" xfId="2" applyFont="1" applyBorder="1"/>
    <xf numFmtId="0" fontId="24" fillId="0" borderId="37" xfId="2" applyFont="1" applyBorder="1"/>
    <xf numFmtId="0" fontId="24" fillId="0" borderId="38" xfId="2" applyFont="1" applyBorder="1"/>
    <xf numFmtId="0" fontId="23" fillId="0" borderId="49" xfId="2" applyNumberFormat="1" applyFont="1" applyFill="1" applyBorder="1" applyAlignment="1" applyProtection="1">
      <alignment vertical="center"/>
    </xf>
    <xf numFmtId="0" fontId="23" fillId="0" borderId="50" xfId="2" applyNumberFormat="1" applyFont="1" applyFill="1" applyBorder="1" applyAlignment="1" applyProtection="1">
      <alignment vertical="center"/>
    </xf>
    <xf numFmtId="0" fontId="23" fillId="0" borderId="2" xfId="2" applyNumberFormat="1" applyFont="1" applyFill="1" applyBorder="1" applyAlignment="1" applyProtection="1">
      <alignment vertical="center"/>
    </xf>
    <xf numFmtId="0" fontId="23" fillId="0" borderId="6" xfId="2" applyNumberFormat="1" applyFont="1" applyFill="1" applyBorder="1" applyAlignment="1" applyProtection="1">
      <alignment vertical="center"/>
    </xf>
    <xf numFmtId="0" fontId="23" fillId="0" borderId="28" xfId="2" applyNumberFormat="1" applyFont="1" applyFill="1" applyBorder="1" applyAlignment="1" applyProtection="1">
      <alignment vertical="center"/>
    </xf>
    <xf numFmtId="0" fontId="23" fillId="0" borderId="51" xfId="2" applyNumberFormat="1" applyFont="1" applyFill="1" applyBorder="1" applyAlignment="1" applyProtection="1">
      <alignment vertical="center"/>
    </xf>
    <xf numFmtId="0" fontId="23" fillId="0" borderId="52" xfId="2" applyNumberFormat="1" applyFont="1" applyFill="1" applyBorder="1" applyAlignment="1" applyProtection="1">
      <alignment vertical="center"/>
    </xf>
    <xf numFmtId="0" fontId="23" fillId="0" borderId="37" xfId="2" applyNumberFormat="1" applyFont="1" applyFill="1" applyBorder="1" applyAlignment="1" applyProtection="1">
      <alignment vertical="center"/>
    </xf>
    <xf numFmtId="0" fontId="23" fillId="0" borderId="38" xfId="2" applyNumberFormat="1" applyFont="1" applyFill="1" applyBorder="1" applyAlignment="1" applyProtection="1">
      <alignment vertical="center"/>
    </xf>
    <xf numFmtId="165" fontId="17" fillId="0" borderId="53" xfId="2" applyNumberFormat="1" applyFont="1" applyFill="1" applyBorder="1" applyAlignment="1" applyProtection="1">
      <alignment vertical="center"/>
    </xf>
    <xf numFmtId="0" fontId="23" fillId="0" borderId="54" xfId="2" applyNumberFormat="1" applyFont="1" applyFill="1" applyBorder="1" applyAlignment="1" applyProtection="1">
      <alignment vertical="center"/>
    </xf>
    <xf numFmtId="165" fontId="17" fillId="0" borderId="55" xfId="2" applyNumberFormat="1" applyFont="1" applyFill="1" applyBorder="1" applyAlignment="1" applyProtection="1">
      <alignment vertical="center"/>
    </xf>
    <xf numFmtId="165" fontId="17" fillId="0" borderId="56" xfId="2" applyNumberFormat="1" applyFont="1" applyFill="1" applyBorder="1" applyAlignment="1" applyProtection="1">
      <alignment vertical="center"/>
    </xf>
    <xf numFmtId="0" fontId="26" fillId="0" borderId="1" xfId="2" applyNumberFormat="1" applyFont="1" applyFill="1" applyBorder="1" applyAlignment="1" applyProtection="1">
      <alignment vertical="center"/>
    </xf>
    <xf numFmtId="165" fontId="17" fillId="0" borderId="36" xfId="2" applyNumberFormat="1" applyFont="1" applyFill="1" applyBorder="1" applyAlignment="1" applyProtection="1">
      <alignment vertical="center"/>
    </xf>
    <xf numFmtId="165" fontId="17" fillId="0" borderId="51" xfId="2" applyNumberFormat="1" applyFont="1" applyFill="1" applyBorder="1" applyAlignment="1" applyProtection="1">
      <alignment vertical="center"/>
    </xf>
    <xf numFmtId="0" fontId="23" fillId="0" borderId="57" xfId="2" applyNumberFormat="1" applyFont="1" applyFill="1" applyBorder="1" applyAlignment="1" applyProtection="1">
      <alignment vertical="center"/>
    </xf>
    <xf numFmtId="165" fontId="17" fillId="0" borderId="0" xfId="2" applyNumberFormat="1" applyFont="1" applyFill="1" applyBorder="1" applyAlignment="1" applyProtection="1">
      <alignment vertical="center"/>
    </xf>
    <xf numFmtId="0" fontId="23" fillId="0" borderId="39" xfId="2" applyNumberFormat="1" applyFont="1" applyFill="1" applyBorder="1" applyAlignment="1" applyProtection="1">
      <alignment horizontal="left" vertical="center"/>
    </xf>
    <xf numFmtId="0" fontId="23" fillId="0" borderId="36" xfId="2" applyNumberFormat="1" applyFont="1" applyFill="1" applyBorder="1" applyAlignment="1" applyProtection="1">
      <alignment vertical="center"/>
    </xf>
    <xf numFmtId="0" fontId="23" fillId="0" borderId="56" xfId="2" applyNumberFormat="1" applyFont="1" applyFill="1" applyBorder="1" applyAlignment="1" applyProtection="1">
      <alignment horizontal="right" vertical="center"/>
    </xf>
    <xf numFmtId="0" fontId="23" fillId="0" borderId="9" xfId="2" applyNumberFormat="1" applyFont="1" applyFill="1" applyBorder="1" applyAlignment="1" applyProtection="1">
      <alignment vertical="center"/>
    </xf>
    <xf numFmtId="0" fontId="23" fillId="0" borderId="8" xfId="2" applyNumberFormat="1" applyFont="1" applyFill="1" applyBorder="1" applyAlignment="1" applyProtection="1">
      <alignment vertical="center"/>
    </xf>
    <xf numFmtId="0" fontId="20" fillId="0" borderId="14" xfId="2" applyNumberFormat="1" applyFont="1" applyFill="1" applyBorder="1" applyAlignment="1" applyProtection="1">
      <alignment vertical="center"/>
    </xf>
    <xf numFmtId="0" fontId="20" fillId="0" borderId="37" xfId="2" applyNumberFormat="1" applyFont="1" applyFill="1" applyBorder="1" applyAlignment="1" applyProtection="1">
      <alignment vertical="center"/>
    </xf>
    <xf numFmtId="0" fontId="27" fillId="0" borderId="37" xfId="2" applyNumberFormat="1" applyFont="1" applyFill="1" applyBorder="1" applyAlignment="1" applyProtection="1">
      <alignment vertical="center"/>
    </xf>
    <xf numFmtId="0" fontId="20" fillId="0" borderId="16" xfId="2" applyNumberFormat="1" applyFont="1" applyFill="1" applyBorder="1" applyAlignment="1" applyProtection="1">
      <alignment vertical="center"/>
    </xf>
    <xf numFmtId="0" fontId="20" fillId="0" borderId="58" xfId="2" applyNumberFormat="1" applyFont="1" applyFill="1" applyBorder="1" applyAlignment="1" applyProtection="1">
      <alignment vertical="center"/>
    </xf>
    <xf numFmtId="0" fontId="20" fillId="0" borderId="59" xfId="2" applyNumberFormat="1" applyFont="1" applyFill="1" applyBorder="1" applyAlignment="1" applyProtection="1">
      <alignment vertical="center"/>
    </xf>
    <xf numFmtId="0" fontId="20" fillId="0" borderId="60" xfId="2" applyNumberFormat="1" applyFont="1" applyFill="1" applyBorder="1" applyAlignment="1" applyProtection="1">
      <alignment vertical="center"/>
    </xf>
    <xf numFmtId="0" fontId="20" fillId="0" borderId="61" xfId="2" applyNumberFormat="1" applyFont="1" applyFill="1" applyBorder="1" applyAlignment="1" applyProtection="1">
      <alignment vertical="center"/>
    </xf>
    <xf numFmtId="0" fontId="19" fillId="0" borderId="60" xfId="2" applyNumberFormat="1" applyFont="1" applyFill="1" applyBorder="1" applyAlignment="1" applyProtection="1">
      <alignment vertical="center"/>
    </xf>
    <xf numFmtId="0" fontId="19" fillId="0" borderId="62" xfId="2" applyNumberFormat="1" applyFont="1" applyFill="1" applyBorder="1" applyAlignment="1" applyProtection="1">
      <alignment vertical="center"/>
    </xf>
    <xf numFmtId="0" fontId="20" fillId="0" borderId="62" xfId="2" applyNumberFormat="1" applyFont="1" applyFill="1" applyBorder="1" applyAlignment="1" applyProtection="1">
      <alignment vertical="center"/>
    </xf>
    <xf numFmtId="0" fontId="20" fillId="0" borderId="63" xfId="2" applyNumberFormat="1" applyFont="1" applyFill="1" applyBorder="1" applyAlignment="1" applyProtection="1">
      <alignment vertical="center"/>
    </xf>
    <xf numFmtId="0" fontId="20" fillId="0" borderId="64" xfId="2" applyNumberFormat="1" applyFont="1" applyFill="1" applyBorder="1" applyAlignment="1" applyProtection="1">
      <alignment vertical="center"/>
    </xf>
    <xf numFmtId="0" fontId="20" fillId="0" borderId="65" xfId="2" applyNumberFormat="1" applyFont="1" applyFill="1" applyBorder="1" applyAlignment="1" applyProtection="1">
      <alignment vertical="center"/>
    </xf>
    <xf numFmtId="0" fontId="20" fillId="0" borderId="66" xfId="2" applyNumberFormat="1" applyFont="1" applyFill="1" applyBorder="1" applyAlignment="1" applyProtection="1">
      <alignment vertical="center"/>
    </xf>
    <xf numFmtId="0" fontId="20" fillId="0" borderId="67" xfId="2" applyNumberFormat="1" applyFont="1" applyFill="1" applyBorder="1" applyAlignment="1" applyProtection="1">
      <alignment vertical="center"/>
    </xf>
    <xf numFmtId="0" fontId="20" fillId="0" borderId="68" xfId="2" applyNumberFormat="1" applyFont="1" applyFill="1" applyBorder="1" applyAlignment="1" applyProtection="1">
      <alignment vertical="center"/>
    </xf>
    <xf numFmtId="0" fontId="27" fillId="0" borderId="14" xfId="2" applyNumberFormat="1" applyFont="1" applyFill="1" applyBorder="1" applyAlignment="1" applyProtection="1">
      <alignment vertical="center"/>
    </xf>
    <xf numFmtId="165" fontId="9" fillId="0" borderId="37" xfId="2" applyNumberFormat="1" applyFont="1" applyFill="1" applyBorder="1" applyAlignment="1" applyProtection="1">
      <alignment vertical="center" wrapText="1"/>
    </xf>
    <xf numFmtId="0" fontId="27" fillId="0" borderId="16" xfId="2" applyNumberFormat="1" applyFont="1" applyFill="1" applyBorder="1" applyAlignment="1" applyProtection="1">
      <alignment vertical="center"/>
    </xf>
    <xf numFmtId="0" fontId="28" fillId="0" borderId="58" xfId="2" applyNumberFormat="1" applyFont="1" applyFill="1" applyBorder="1" applyAlignment="1" applyProtection="1">
      <alignment vertical="center"/>
    </xf>
    <xf numFmtId="0" fontId="27" fillId="0" borderId="60" xfId="2" applyNumberFormat="1" applyFont="1" applyFill="1" applyBorder="1" applyAlignment="1" applyProtection="1">
      <alignment vertical="center"/>
    </xf>
    <xf numFmtId="0" fontId="27" fillId="0" borderId="61" xfId="2" applyNumberFormat="1" applyFont="1" applyFill="1" applyBorder="1" applyAlignment="1" applyProtection="1">
      <alignment vertical="center"/>
    </xf>
    <xf numFmtId="0" fontId="27" fillId="0" borderId="59" xfId="2" applyNumberFormat="1" applyFont="1" applyFill="1" applyBorder="1" applyAlignment="1" applyProtection="1">
      <alignment vertical="center"/>
    </xf>
    <xf numFmtId="0" fontId="27" fillId="0" borderId="69" xfId="2" applyNumberFormat="1" applyFont="1" applyFill="1" applyBorder="1" applyAlignment="1" applyProtection="1">
      <alignment vertical="center"/>
    </xf>
    <xf numFmtId="0" fontId="28" fillId="0" borderId="70" xfId="2" applyNumberFormat="1" applyFont="1" applyFill="1" applyBorder="1" applyAlignment="1" applyProtection="1">
      <alignment vertical="center"/>
    </xf>
    <xf numFmtId="0" fontId="27" fillId="0" borderId="63" xfId="2" applyNumberFormat="1" applyFont="1" applyFill="1" applyBorder="1" applyAlignment="1" applyProtection="1">
      <alignment vertical="center"/>
    </xf>
    <xf numFmtId="0" fontId="23" fillId="0" borderId="71" xfId="2" applyNumberFormat="1" applyFont="1" applyFill="1" applyBorder="1" applyAlignment="1" applyProtection="1">
      <alignment horizontal="center" vertical="center"/>
    </xf>
    <xf numFmtId="3" fontId="29" fillId="0" borderId="73" xfId="2" applyNumberFormat="1" applyFont="1" applyFill="1" applyBorder="1" applyAlignment="1" applyProtection="1">
      <alignment horizontal="right" vertical="center" wrapText="1"/>
    </xf>
    <xf numFmtId="0" fontId="20" fillId="0" borderId="74" xfId="2" applyNumberFormat="1" applyFont="1" applyFill="1" applyBorder="1" applyAlignment="1" applyProtection="1">
      <alignment vertical="center"/>
    </xf>
    <xf numFmtId="0" fontId="23" fillId="0" borderId="75" xfId="2" applyNumberFormat="1" applyFont="1" applyFill="1" applyBorder="1" applyAlignment="1" applyProtection="1">
      <alignment horizontal="center" vertical="center"/>
    </xf>
    <xf numFmtId="0" fontId="23" fillId="0" borderId="73" xfId="2" applyNumberFormat="1" applyFont="1" applyFill="1" applyBorder="1" applyAlignment="1" applyProtection="1">
      <alignment vertical="center"/>
    </xf>
    <xf numFmtId="0" fontId="20" fillId="0" borderId="76" xfId="2" applyNumberFormat="1" applyFont="1" applyFill="1" applyBorder="1" applyAlignment="1" applyProtection="1">
      <alignment vertical="center"/>
    </xf>
    <xf numFmtId="4" fontId="17" fillId="0" borderId="73" xfId="2" applyNumberFormat="1" applyFont="1" applyFill="1" applyBorder="1" applyAlignment="1" applyProtection="1">
      <alignment vertical="center"/>
    </xf>
    <xf numFmtId="0" fontId="20" fillId="0" borderId="77" xfId="2" applyNumberFormat="1" applyFont="1" applyFill="1" applyBorder="1" applyAlignment="1" applyProtection="1">
      <alignment vertical="center"/>
    </xf>
    <xf numFmtId="4" fontId="11" fillId="0" borderId="76" xfId="2" applyNumberFormat="1" applyFont="1" applyFill="1" applyBorder="1" applyAlignment="1" applyProtection="1">
      <alignment vertical="center" wrapText="1"/>
    </xf>
    <xf numFmtId="0" fontId="20" fillId="0" borderId="56" xfId="2" applyNumberFormat="1" applyFont="1" applyFill="1" applyBorder="1" applyAlignment="1" applyProtection="1">
      <alignment vertical="center"/>
    </xf>
    <xf numFmtId="0" fontId="30" fillId="0" borderId="73" xfId="2" applyNumberFormat="1" applyFont="1" applyFill="1" applyBorder="1" applyAlignment="1" applyProtection="1">
      <alignment vertical="center"/>
    </xf>
    <xf numFmtId="0" fontId="20" fillId="0" borderId="78" xfId="2" applyNumberFormat="1" applyFont="1" applyFill="1" applyBorder="1" applyAlignment="1" applyProtection="1">
      <alignment vertical="center"/>
    </xf>
    <xf numFmtId="0" fontId="17" fillId="0" borderId="73" xfId="2" applyNumberFormat="1" applyFont="1" applyFill="1" applyBorder="1" applyAlignment="1" applyProtection="1">
      <alignment vertical="center"/>
    </xf>
    <xf numFmtId="0" fontId="23" fillId="0" borderId="79" xfId="2" applyNumberFormat="1" applyFont="1" applyFill="1" applyBorder="1" applyAlignment="1" applyProtection="1">
      <alignment horizontal="center" vertical="center"/>
    </xf>
    <xf numFmtId="0" fontId="23" fillId="0" borderId="77" xfId="2" applyNumberFormat="1" applyFont="1" applyFill="1" applyBorder="1" applyAlignment="1" applyProtection="1">
      <alignment vertical="center"/>
    </xf>
    <xf numFmtId="0" fontId="20" fillId="0" borderId="73" xfId="2" applyNumberFormat="1" applyFont="1" applyFill="1" applyBorder="1" applyAlignment="1" applyProtection="1">
      <alignment vertical="center"/>
    </xf>
    <xf numFmtId="4" fontId="11" fillId="0" borderId="56" xfId="2" applyNumberFormat="1" applyFont="1" applyFill="1" applyBorder="1" applyAlignment="1" applyProtection="1">
      <alignment vertical="center" wrapText="1"/>
    </xf>
    <xf numFmtId="0" fontId="19" fillId="0" borderId="73" xfId="2" applyNumberFormat="1" applyFont="1" applyFill="1" applyBorder="1" applyAlignment="1" applyProtection="1">
      <alignment vertical="center" wrapText="1"/>
    </xf>
    <xf numFmtId="0" fontId="26" fillId="0" borderId="73" xfId="2" applyNumberFormat="1" applyFont="1" applyFill="1" applyBorder="1" applyAlignment="1" applyProtection="1">
      <alignment vertical="center"/>
    </xf>
    <xf numFmtId="0" fontId="23" fillId="0" borderId="80" xfId="2" applyNumberFormat="1" applyFont="1" applyFill="1" applyBorder="1" applyAlignment="1" applyProtection="1">
      <alignment horizontal="center" vertical="center"/>
    </xf>
    <xf numFmtId="3" fontId="33" fillId="0" borderId="73" xfId="2" applyNumberFormat="1" applyFont="1" applyFill="1" applyBorder="1" applyAlignment="1" applyProtection="1">
      <alignment horizontal="right" vertical="center" wrapText="1"/>
    </xf>
    <xf numFmtId="0" fontId="20" fillId="0" borderId="81" xfId="2" applyNumberFormat="1" applyFont="1" applyFill="1" applyBorder="1" applyAlignment="1" applyProtection="1">
      <alignment vertical="center"/>
    </xf>
    <xf numFmtId="0" fontId="23" fillId="0" borderId="82" xfId="2" applyNumberFormat="1" applyFont="1" applyFill="1" applyBorder="1" applyAlignment="1" applyProtection="1">
      <alignment horizontal="center" vertical="center"/>
    </xf>
    <xf numFmtId="0" fontId="23" fillId="0" borderId="67" xfId="2" applyNumberFormat="1" applyFont="1" applyFill="1" applyBorder="1" applyAlignment="1" applyProtection="1">
      <alignment vertical="center"/>
    </xf>
    <xf numFmtId="4" fontId="11" fillId="0" borderId="67" xfId="2" applyNumberFormat="1" applyFont="1" applyFill="1" applyBorder="1" applyAlignment="1" applyProtection="1">
      <alignment vertical="center" wrapText="1"/>
    </xf>
    <xf numFmtId="0" fontId="19" fillId="0" borderId="67" xfId="2" applyNumberFormat="1" applyFont="1" applyFill="1" applyBorder="1" applyAlignment="1" applyProtection="1">
      <alignment vertical="center" wrapText="1"/>
    </xf>
    <xf numFmtId="0" fontId="27" fillId="0" borderId="17" xfId="2" applyNumberFormat="1" applyFont="1" applyFill="1" applyBorder="1" applyAlignment="1" applyProtection="1">
      <alignment vertical="top"/>
    </xf>
    <xf numFmtId="0" fontId="20" fillId="0" borderId="18" xfId="2" applyNumberFormat="1" applyFont="1" applyFill="1" applyBorder="1" applyAlignment="1" applyProtection="1">
      <alignment vertical="center"/>
    </xf>
    <xf numFmtId="0" fontId="20" fillId="0" borderId="83" xfId="2" applyNumberFormat="1" applyFont="1" applyFill="1" applyBorder="1" applyAlignment="1" applyProtection="1">
      <alignment vertical="center"/>
    </xf>
    <xf numFmtId="0" fontId="20" fillId="0" borderId="84" xfId="2" applyNumberFormat="1" applyFont="1" applyFill="1" applyBorder="1" applyAlignment="1" applyProtection="1">
      <alignment vertical="center"/>
    </xf>
    <xf numFmtId="0" fontId="20" fillId="0" borderId="40" xfId="2" applyNumberFormat="1" applyFont="1" applyFill="1" applyBorder="1" applyAlignment="1" applyProtection="1">
      <alignment vertical="center"/>
    </xf>
    <xf numFmtId="0" fontId="20" fillId="0" borderId="1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0" fontId="20" fillId="0" borderId="52" xfId="2" applyNumberFormat="1" applyFont="1" applyFill="1" applyBorder="1" applyAlignment="1" applyProtection="1">
      <alignment vertical="center"/>
    </xf>
    <xf numFmtId="0" fontId="20" fillId="0" borderId="51" xfId="2" applyNumberFormat="1" applyFont="1" applyFill="1" applyBorder="1" applyAlignment="1" applyProtection="1">
      <alignment vertical="center"/>
    </xf>
    <xf numFmtId="4" fontId="11" fillId="0" borderId="0" xfId="2" applyNumberFormat="1" applyFont="1" applyFill="1" applyBorder="1" applyAlignment="1" applyProtection="1">
      <alignment vertical="center" wrapText="1"/>
    </xf>
    <xf numFmtId="0" fontId="20" fillId="0" borderId="27" xfId="2" applyNumberFormat="1" applyFont="1" applyFill="1" applyBorder="1" applyAlignment="1" applyProtection="1">
      <alignment vertical="center"/>
    </xf>
    <xf numFmtId="3" fontId="34" fillId="0" borderId="73" xfId="2" applyNumberFormat="1" applyFont="1" applyFill="1" applyBorder="1" applyAlignment="1" applyProtection="1">
      <alignment horizontal="right" vertical="center" wrapText="1"/>
    </xf>
    <xf numFmtId="0" fontId="23" fillId="0" borderId="85" xfId="2" applyNumberFormat="1" applyFont="1" applyFill="1" applyBorder="1" applyAlignment="1" applyProtection="1"/>
    <xf numFmtId="0" fontId="20" fillId="0" borderId="57" xfId="2" applyNumberFormat="1" applyFont="1" applyFill="1" applyBorder="1" applyAlignment="1" applyProtection="1">
      <alignment vertical="center"/>
    </xf>
    <xf numFmtId="0" fontId="20" fillId="0" borderId="54" xfId="2" applyNumberFormat="1" applyFont="1" applyFill="1" applyBorder="1" applyAlignment="1" applyProtection="1">
      <alignment vertical="center"/>
    </xf>
    <xf numFmtId="0" fontId="23" fillId="0" borderId="53" xfId="2" applyNumberFormat="1" applyFont="1" applyFill="1" applyBorder="1" applyAlignment="1" applyProtection="1"/>
    <xf numFmtId="4" fontId="11" fillId="0" borderId="57" xfId="2" applyNumberFormat="1" applyFont="1" applyFill="1" applyBorder="1" applyAlignment="1" applyProtection="1">
      <alignment vertical="center" wrapText="1"/>
    </xf>
    <xf numFmtId="0" fontId="20" fillId="0" borderId="86" xfId="2" applyNumberFormat="1" applyFont="1" applyFill="1" applyBorder="1" applyAlignment="1" applyProtection="1">
      <alignment vertical="center"/>
    </xf>
    <xf numFmtId="0" fontId="17" fillId="0" borderId="73" xfId="2" applyNumberFormat="1" applyFont="1" applyFill="1" applyBorder="1" applyAlignment="1" applyProtection="1">
      <alignment vertical="center" wrapText="1"/>
    </xf>
    <xf numFmtId="0" fontId="23" fillId="0" borderId="76" xfId="2" applyNumberFormat="1" applyFont="1" applyFill="1" applyBorder="1" applyAlignment="1" applyProtection="1">
      <alignment horizontal="center" vertical="center"/>
    </xf>
    <xf numFmtId="4" fontId="17" fillId="0" borderId="56" xfId="2" applyNumberFormat="1" applyFont="1" applyFill="1" applyBorder="1" applyAlignment="1" applyProtection="1">
      <alignment vertical="center" wrapText="1"/>
    </xf>
    <xf numFmtId="0" fontId="23" fillId="0" borderId="56" xfId="2" applyNumberFormat="1" applyFont="1" applyFill="1" applyBorder="1" applyAlignment="1" applyProtection="1">
      <alignment horizontal="left" vertical="center"/>
    </xf>
    <xf numFmtId="4" fontId="19" fillId="0" borderId="53" xfId="2" applyNumberFormat="1" applyFont="1" applyFill="1" applyBorder="1" applyAlignment="1" applyProtection="1">
      <alignment vertical="center" wrapText="1"/>
    </xf>
    <xf numFmtId="0" fontId="20" fillId="0" borderId="87" xfId="2" applyNumberFormat="1" applyFont="1" applyFill="1" applyBorder="1" applyAlignment="1" applyProtection="1">
      <alignment vertical="center"/>
    </xf>
    <xf numFmtId="0" fontId="27" fillId="0" borderId="88" xfId="2" applyNumberFormat="1" applyFont="1" applyFill="1" applyBorder="1" applyAlignment="1" applyProtection="1">
      <alignment vertical="top"/>
    </xf>
    <xf numFmtId="0" fontId="20" fillId="0" borderId="72" xfId="2" applyNumberFormat="1" applyFont="1" applyFill="1" applyBorder="1" applyAlignment="1" applyProtection="1">
      <alignment vertical="center"/>
    </xf>
    <xf numFmtId="0" fontId="20" fillId="0" borderId="50" xfId="2" applyNumberFormat="1" applyFont="1" applyFill="1" applyBorder="1" applyAlignment="1" applyProtection="1">
      <alignment vertical="center"/>
    </xf>
    <xf numFmtId="0" fontId="20" fillId="0" borderId="49" xfId="2" applyNumberFormat="1" applyFont="1" applyFill="1" applyBorder="1" applyAlignment="1" applyProtection="1">
      <alignment vertical="center"/>
    </xf>
    <xf numFmtId="0" fontId="20" fillId="0" borderId="89" xfId="2" applyNumberFormat="1" applyFont="1" applyFill="1" applyBorder="1" applyAlignment="1" applyProtection="1">
      <alignment vertical="center"/>
    </xf>
    <xf numFmtId="3" fontId="35" fillId="0" borderId="73" xfId="2" applyNumberFormat="1" applyFont="1" applyFill="1" applyBorder="1" applyAlignment="1" applyProtection="1">
      <alignment horizontal="right" vertical="center" wrapText="1"/>
    </xf>
    <xf numFmtId="3" fontId="5" fillId="0" borderId="73" xfId="2" applyNumberFormat="1" applyFont="1" applyFill="1" applyBorder="1" applyAlignment="1" applyProtection="1">
      <alignment horizontal="right" vertical="center" wrapText="1"/>
    </xf>
    <xf numFmtId="0" fontId="27" fillId="0" borderId="67" xfId="2" applyNumberFormat="1" applyFont="1" applyFill="1" applyBorder="1" applyAlignment="1" applyProtection="1">
      <alignment vertical="center"/>
    </xf>
    <xf numFmtId="3" fontId="34" fillId="0" borderId="67" xfId="2" applyNumberFormat="1" applyFont="1" applyFill="1" applyBorder="1" applyAlignment="1" applyProtection="1">
      <alignment horizontal="right" vertical="center" wrapText="1"/>
    </xf>
    <xf numFmtId="0" fontId="23" fillId="0" borderId="3" xfId="2" applyNumberFormat="1" applyFont="1" applyFill="1" applyBorder="1" applyAlignment="1" applyProtection="1"/>
    <xf numFmtId="0" fontId="20" fillId="0" borderId="4" xfId="2" applyNumberFormat="1" applyFont="1" applyFill="1" applyBorder="1" applyAlignment="1" applyProtection="1">
      <alignment vertical="center"/>
    </xf>
    <xf numFmtId="0" fontId="20" fillId="0" borderId="90" xfId="2" applyNumberFormat="1" applyFont="1" applyFill="1" applyBorder="1" applyAlignment="1" applyProtection="1">
      <alignment vertical="center"/>
    </xf>
    <xf numFmtId="0" fontId="23" fillId="0" borderId="91" xfId="2" applyNumberFormat="1" applyFont="1" applyFill="1" applyBorder="1" applyAlignment="1" applyProtection="1"/>
    <xf numFmtId="0" fontId="20" fillId="0" borderId="92" xfId="2" applyNumberFormat="1" applyFont="1" applyFill="1" applyBorder="1" applyAlignment="1" applyProtection="1">
      <alignment vertical="center"/>
    </xf>
    <xf numFmtId="0" fontId="23" fillId="0" borderId="93" xfId="2" applyNumberFormat="1" applyFont="1" applyFill="1" applyBorder="1" applyAlignment="1" applyProtection="1">
      <alignment horizontal="center" vertical="center"/>
    </xf>
    <xf numFmtId="0" fontId="23" fillId="0" borderId="94" xfId="2" applyNumberFormat="1" applyFont="1" applyFill="1" applyBorder="1" applyAlignment="1" applyProtection="1">
      <alignment vertical="center"/>
    </xf>
    <xf numFmtId="0" fontId="20" fillId="0" borderId="95" xfId="2" applyNumberFormat="1" applyFont="1" applyFill="1" applyBorder="1" applyAlignment="1" applyProtection="1">
      <alignment vertical="center"/>
    </xf>
    <xf numFmtId="0" fontId="20" fillId="0" borderId="96" xfId="2" applyNumberFormat="1" applyFont="1" applyFill="1" applyBorder="1" applyAlignment="1" applyProtection="1">
      <alignment vertical="center"/>
    </xf>
    <xf numFmtId="0" fontId="19" fillId="0" borderId="94" xfId="2" applyNumberFormat="1" applyFont="1" applyFill="1" applyBorder="1" applyAlignment="1" applyProtection="1">
      <alignment vertical="center" wrapText="1"/>
    </xf>
    <xf numFmtId="0" fontId="20" fillId="0" borderId="97" xfId="2" applyNumberFormat="1" applyFont="1" applyFill="1" applyBorder="1" applyAlignment="1" applyProtection="1">
      <alignment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6" fillId="0" borderId="104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19" fillId="0" borderId="105" xfId="0" applyFont="1" applyBorder="1"/>
    <xf numFmtId="0" fontId="0" fillId="0" borderId="106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07" xfId="0" applyFont="1" applyBorder="1" applyAlignment="1">
      <alignment horizontal="center" vertical="center"/>
    </xf>
    <xf numFmtId="0" fontId="37" fillId="0" borderId="39" xfId="0" applyFont="1" applyBorder="1" applyAlignment="1">
      <alignment wrapText="1"/>
    </xf>
    <xf numFmtId="0" fontId="2" fillId="0" borderId="39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4" fontId="0" fillId="0" borderId="38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37" fillId="0" borderId="39" xfId="0" applyFont="1" applyBorder="1"/>
    <xf numFmtId="4" fontId="0" fillId="0" borderId="38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37" fillId="0" borderId="39" xfId="0" applyFont="1" applyBorder="1" applyAlignment="1">
      <alignment vertical="center"/>
    </xf>
    <xf numFmtId="0" fontId="37" fillId="0" borderId="39" xfId="0" applyFont="1" applyBorder="1" applyAlignment="1">
      <alignment vertical="center" wrapText="1"/>
    </xf>
    <xf numFmtId="0" fontId="37" fillId="0" borderId="39" xfId="0" applyFont="1" applyFill="1" applyBorder="1"/>
    <xf numFmtId="3" fontId="38" fillId="0" borderId="16" xfId="0" applyNumberFormat="1" applyFont="1" applyBorder="1" applyAlignment="1">
      <alignment horizontal="center"/>
    </xf>
    <xf numFmtId="0" fontId="36" fillId="0" borderId="39" xfId="0" applyFont="1" applyBorder="1" applyAlignment="1">
      <alignment horizontal="center" vertical="center"/>
    </xf>
    <xf numFmtId="0" fontId="37" fillId="0" borderId="109" xfId="0" applyFont="1" applyBorder="1"/>
    <xf numFmtId="0" fontId="2" fillId="0" borderId="107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0" fillId="0" borderId="108" xfId="0" applyBorder="1"/>
    <xf numFmtId="0" fontId="35" fillId="0" borderId="107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3" fontId="2" fillId="0" borderId="108" xfId="0" applyNumberFormat="1" applyFont="1" applyBorder="1" applyAlignment="1">
      <alignment horizontal="center" vertical="center"/>
    </xf>
    <xf numFmtId="0" fontId="37" fillId="0" borderId="110" xfId="0" applyFont="1" applyBorder="1" applyAlignment="1">
      <alignment wrapText="1"/>
    </xf>
    <xf numFmtId="0" fontId="35" fillId="0" borderId="110" xfId="0" applyFont="1" applyBorder="1" applyAlignment="1">
      <alignment horizontal="center" vertical="center"/>
    </xf>
    <xf numFmtId="0" fontId="0" fillId="0" borderId="111" xfId="0" applyBorder="1"/>
    <xf numFmtId="3" fontId="34" fillId="0" borderId="16" xfId="0" applyNumberFormat="1" applyFont="1" applyBorder="1" applyAlignment="1">
      <alignment horizontal="center"/>
    </xf>
    <xf numFmtId="0" fontId="37" fillId="0" borderId="39" xfId="0" applyFont="1" applyBorder="1" applyAlignment="1">
      <alignment horizontal="left" vertical="center" wrapText="1"/>
    </xf>
    <xf numFmtId="0" fontId="37" fillId="0" borderId="112" xfId="0" applyFont="1" applyBorder="1"/>
    <xf numFmtId="0" fontId="40" fillId="0" borderId="113" xfId="0" applyFont="1" applyBorder="1"/>
    <xf numFmtId="0" fontId="35" fillId="0" borderId="114" xfId="0" applyFont="1" applyBorder="1" applyAlignment="1">
      <alignment horizontal="center" vertical="center"/>
    </xf>
    <xf numFmtId="0" fontId="0" fillId="0" borderId="115" xfId="0" applyBorder="1"/>
    <xf numFmtId="4" fontId="0" fillId="0" borderId="116" xfId="0" applyNumberFormat="1" applyBorder="1" applyAlignment="1">
      <alignment horizontal="center"/>
    </xf>
    <xf numFmtId="3" fontId="38" fillId="0" borderId="117" xfId="0" applyNumberFormat="1" applyFont="1" applyBorder="1" applyAlignment="1">
      <alignment horizontal="center"/>
    </xf>
    <xf numFmtId="0" fontId="36" fillId="0" borderId="0" xfId="0" applyFont="1" applyBorder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0" fontId="37" fillId="0" borderId="0" xfId="0" applyFont="1" applyFill="1" applyBorder="1"/>
    <xf numFmtId="166" fontId="6" fillId="0" borderId="0" xfId="0" applyNumberFormat="1" applyFont="1" applyBorder="1" applyAlignment="1">
      <alignment horizontal="center"/>
    </xf>
    <xf numFmtId="0" fontId="41" fillId="0" borderId="0" xfId="0" applyFont="1" applyFill="1" applyBorder="1"/>
    <xf numFmtId="166" fontId="42" fillId="0" borderId="0" xfId="0" applyNumberFormat="1" applyFont="1"/>
    <xf numFmtId="0" fontId="59" fillId="6" borderId="119" xfId="67" applyFont="1" applyFill="1" applyBorder="1" applyAlignment="1">
      <alignment horizontal="center" vertical="top" readingOrder="1"/>
    </xf>
    <xf numFmtId="0" fontId="59" fillId="6" borderId="120" xfId="67" applyFont="1" applyFill="1" applyBorder="1" applyAlignment="1">
      <alignment horizontal="center" vertical="top" readingOrder="1"/>
    </xf>
    <xf numFmtId="0" fontId="59" fillId="6" borderId="121" xfId="67" applyFont="1" applyFill="1" applyBorder="1" applyAlignment="1">
      <alignment horizontal="center" vertical="top" readingOrder="1"/>
    </xf>
    <xf numFmtId="0" fontId="59" fillId="6" borderId="121" xfId="67" applyFont="1" applyFill="1" applyBorder="1" applyAlignment="1">
      <alignment horizontal="left" vertical="top" readingOrder="1"/>
    </xf>
    <xf numFmtId="185" fontId="59" fillId="6" borderId="121" xfId="67" applyNumberFormat="1" applyFont="1" applyFill="1" applyBorder="1" applyAlignment="1">
      <alignment horizontal="center" vertical="top" readingOrder="1"/>
    </xf>
    <xf numFmtId="0" fontId="59" fillId="6" borderId="122" xfId="67" applyFont="1" applyFill="1" applyBorder="1" applyAlignment="1">
      <alignment horizontal="center" vertical="top" readingOrder="1"/>
    </xf>
    <xf numFmtId="0" fontId="60" fillId="6" borderId="120" xfId="67" applyFont="1" applyFill="1" applyBorder="1" applyAlignment="1">
      <alignment horizontal="center" vertical="top" readingOrder="1"/>
    </xf>
    <xf numFmtId="0" fontId="60" fillId="6" borderId="121" xfId="67" applyFont="1" applyFill="1" applyBorder="1" applyAlignment="1">
      <alignment horizontal="center" vertical="top" readingOrder="1"/>
    </xf>
    <xf numFmtId="0" fontId="60" fillId="6" borderId="121" xfId="67" applyFont="1" applyFill="1" applyBorder="1" applyAlignment="1">
      <alignment horizontal="center" vertical="top" wrapText="1" shrinkToFit="1" readingOrder="1"/>
    </xf>
    <xf numFmtId="0" fontId="61" fillId="0" borderId="0" xfId="67" applyFont="1" applyAlignment="1">
      <alignment vertical="top" readingOrder="1"/>
    </xf>
    <xf numFmtId="0" fontId="62" fillId="0" borderId="0" xfId="67" applyFont="1" applyFill="1" applyAlignment="1">
      <alignment vertical="top" readingOrder="1"/>
    </xf>
    <xf numFmtId="49" fontId="63" fillId="6" borderId="11" xfId="67" applyNumberFormat="1" applyFont="1" applyFill="1" applyBorder="1" applyAlignment="1">
      <alignment horizontal="right" vertical="top" readingOrder="1"/>
    </xf>
    <xf numFmtId="0" fontId="64" fillId="6" borderId="7" xfId="67" applyFont="1" applyFill="1" applyBorder="1" applyAlignment="1">
      <alignment horizontal="left" vertical="top" wrapText="1" readingOrder="1"/>
    </xf>
    <xf numFmtId="49" fontId="63" fillId="6" borderId="7" xfId="67" applyNumberFormat="1" applyFont="1" applyFill="1" applyBorder="1" applyAlignment="1">
      <alignment horizontal="right" vertical="top" readingOrder="1"/>
    </xf>
    <xf numFmtId="49" fontId="65" fillId="6" borderId="7" xfId="67" applyNumberFormat="1" applyFont="1" applyFill="1" applyBorder="1" applyAlignment="1">
      <alignment vertical="top" readingOrder="1"/>
    </xf>
    <xf numFmtId="49" fontId="63" fillId="6" borderId="7" xfId="67" applyNumberFormat="1" applyFont="1" applyFill="1" applyBorder="1" applyAlignment="1">
      <alignment horizontal="left" vertical="top" readingOrder="1"/>
    </xf>
    <xf numFmtId="0" fontId="65" fillId="6" borderId="7" xfId="67" applyFont="1" applyFill="1" applyBorder="1" applyAlignment="1">
      <alignment horizontal="left" vertical="top" wrapText="1" readingOrder="1"/>
    </xf>
    <xf numFmtId="0" fontId="65" fillId="6" borderId="7" xfId="67" applyFont="1" applyFill="1" applyBorder="1" applyAlignment="1">
      <alignment vertical="top" wrapText="1" readingOrder="1"/>
    </xf>
    <xf numFmtId="185" fontId="65" fillId="6" borderId="7" xfId="67" applyNumberFormat="1" applyFont="1" applyFill="1" applyBorder="1" applyAlignment="1">
      <alignment horizontal="right" vertical="top" readingOrder="1"/>
    </xf>
    <xf numFmtId="0" fontId="65" fillId="6" borderId="13" xfId="67" applyFont="1" applyFill="1" applyBorder="1" applyAlignment="1">
      <alignment horizontal="left" vertical="top" readingOrder="1"/>
    </xf>
    <xf numFmtId="4" fontId="66" fillId="6" borderId="7" xfId="67" applyNumberFormat="1" applyFont="1" applyFill="1" applyBorder="1" applyAlignment="1">
      <alignment horizontal="center" vertical="top" readingOrder="1"/>
    </xf>
    <xf numFmtId="186" fontId="60" fillId="6" borderId="13" xfId="67" applyNumberFormat="1" applyFont="1" applyFill="1" applyBorder="1" applyAlignment="1">
      <alignment vertical="top" readingOrder="1"/>
    </xf>
    <xf numFmtId="0" fontId="61" fillId="0" borderId="0" xfId="68" applyFont="1" applyAlignment="1">
      <alignment vertical="top" readingOrder="1"/>
    </xf>
    <xf numFmtId="186" fontId="61" fillId="0" borderId="0" xfId="67" applyNumberFormat="1" applyFont="1" applyAlignment="1">
      <alignment vertical="top" readingOrder="1"/>
    </xf>
    <xf numFmtId="186" fontId="62" fillId="0" borderId="0" xfId="67" applyNumberFormat="1" applyFont="1" applyFill="1" applyAlignment="1">
      <alignment vertical="top" readingOrder="1"/>
    </xf>
    <xf numFmtId="49" fontId="67" fillId="8" borderId="14" xfId="67" applyNumberFormat="1" applyFont="1" applyFill="1" applyBorder="1" applyAlignment="1">
      <alignment horizontal="right" vertical="top" readingOrder="1"/>
    </xf>
    <xf numFmtId="49" fontId="67" fillId="8" borderId="123" xfId="67" applyNumberFormat="1" applyFont="1" applyFill="1" applyBorder="1" applyAlignment="1">
      <alignment horizontal="left" vertical="top" readingOrder="1"/>
    </xf>
    <xf numFmtId="0" fontId="67" fillId="8" borderId="28" xfId="67" applyFont="1" applyFill="1" applyBorder="1" applyAlignment="1">
      <alignment horizontal="right" vertical="top" readingOrder="1"/>
    </xf>
    <xf numFmtId="0" fontId="67" fillId="8" borderId="110" xfId="67" applyFont="1" applyFill="1" applyBorder="1" applyAlignment="1">
      <alignment horizontal="center" vertical="top" wrapText="1" readingOrder="1"/>
    </xf>
    <xf numFmtId="0" fontId="59" fillId="8" borderId="124" xfId="67" applyFont="1" applyFill="1" applyBorder="1" applyAlignment="1">
      <alignment vertical="top" wrapText="1" shrinkToFit="1" readingOrder="1"/>
    </xf>
    <xf numFmtId="0" fontId="59" fillId="8" borderId="110" xfId="67" applyFont="1" applyFill="1" applyBorder="1" applyAlignment="1">
      <alignment horizontal="left" vertical="top" wrapText="1" shrinkToFit="1" readingOrder="1"/>
    </xf>
    <xf numFmtId="185" fontId="65" fillId="8" borderId="110" xfId="67" applyNumberFormat="1" applyFont="1" applyFill="1" applyBorder="1" applyAlignment="1">
      <alignment horizontal="right" vertical="top" readingOrder="1"/>
    </xf>
    <xf numFmtId="0" fontId="65" fillId="8" borderId="111" xfId="67" applyFont="1" applyFill="1" applyBorder="1" applyAlignment="1">
      <alignment horizontal="left" vertical="top" readingOrder="1"/>
    </xf>
    <xf numFmtId="186" fontId="66" fillId="8" borderId="28" xfId="67" applyNumberFormat="1" applyFont="1" applyFill="1" applyBorder="1" applyAlignment="1">
      <alignment horizontal="right" vertical="top" readingOrder="1"/>
    </xf>
    <xf numFmtId="186" fontId="66" fillId="8" borderId="110" xfId="67" applyNumberFormat="1" applyFont="1" applyFill="1" applyBorder="1" applyAlignment="1">
      <alignment horizontal="right" vertical="top" readingOrder="1"/>
    </xf>
    <xf numFmtId="186" fontId="66" fillId="8" borderId="111" xfId="67" applyNumberFormat="1" applyFont="1" applyFill="1" applyBorder="1" applyAlignment="1">
      <alignment horizontal="right" vertical="top" readingOrder="1"/>
    </xf>
    <xf numFmtId="0" fontId="61" fillId="0" borderId="0" xfId="67" applyFont="1" applyFill="1" applyAlignment="1">
      <alignment vertical="top" readingOrder="1"/>
    </xf>
    <xf numFmtId="186" fontId="61" fillId="0" borderId="0" xfId="67" applyNumberFormat="1" applyFont="1" applyFill="1" applyAlignment="1">
      <alignment vertical="top" readingOrder="1"/>
    </xf>
    <xf numFmtId="0" fontId="59" fillId="8" borderId="124" xfId="69" applyFont="1" applyFill="1" applyBorder="1" applyAlignment="1">
      <alignment vertical="top" wrapText="1" shrinkToFit="1" readingOrder="1"/>
    </xf>
    <xf numFmtId="0" fontId="67" fillId="8" borderId="110" xfId="67" applyFont="1" applyFill="1" applyBorder="1" applyAlignment="1">
      <alignment horizontal="left" vertical="top" wrapText="1" shrinkToFit="1" readingOrder="1"/>
    </xf>
    <xf numFmtId="0" fontId="59" fillId="8" borderId="110" xfId="67" applyFont="1" applyFill="1" applyBorder="1" applyAlignment="1">
      <alignment horizontal="center" vertical="top" wrapText="1" shrinkToFit="1" readingOrder="1"/>
    </xf>
    <xf numFmtId="186" fontId="66" fillId="8" borderId="28" xfId="67" applyNumberFormat="1" applyFont="1" applyFill="1" applyBorder="1" applyAlignment="1">
      <alignment horizontal="right" vertical="top"/>
    </xf>
    <xf numFmtId="0" fontId="67" fillId="8" borderId="110" xfId="67" applyFont="1" applyFill="1" applyBorder="1" applyAlignment="1">
      <alignment horizontal="center" vertical="top" wrapText="1" shrinkToFit="1" readingOrder="1"/>
    </xf>
    <xf numFmtId="0" fontId="67" fillId="8" borderId="124" xfId="67" applyFont="1" applyFill="1" applyBorder="1" applyAlignment="1">
      <alignment horizontal="left" vertical="top" wrapText="1" readingOrder="1"/>
    </xf>
    <xf numFmtId="0" fontId="58" fillId="0" borderId="0" xfId="67" applyFill="1"/>
    <xf numFmtId="0" fontId="72" fillId="0" borderId="0" xfId="67" applyFont="1" applyFill="1"/>
    <xf numFmtId="0" fontId="59" fillId="8" borderId="6" xfId="67" applyFont="1" applyFill="1" applyBorder="1" applyAlignment="1">
      <alignment vertical="top" wrapText="1" shrinkToFit="1" readingOrder="1"/>
    </xf>
    <xf numFmtId="0" fontId="67" fillId="8" borderId="124" xfId="67" applyFont="1" applyFill="1" applyBorder="1" applyAlignment="1">
      <alignment horizontal="left" vertical="top" wrapText="1" shrinkToFit="1" readingOrder="1"/>
    </xf>
    <xf numFmtId="0" fontId="67" fillId="8" borderId="124" xfId="67" applyFont="1" applyFill="1" applyBorder="1" applyAlignment="1">
      <alignment horizontal="right" vertical="top" readingOrder="1"/>
    </xf>
    <xf numFmtId="0" fontId="59" fillId="8" borderId="125" xfId="67" applyFont="1" applyFill="1" applyBorder="1" applyAlignment="1">
      <alignment vertical="top" wrapText="1" shrinkToFit="1" readingOrder="1"/>
    </xf>
    <xf numFmtId="0" fontId="67" fillId="8" borderId="124" xfId="67" applyFont="1" applyFill="1" applyBorder="1" applyAlignment="1">
      <alignment horizontal="center" vertical="top" wrapText="1" shrinkToFit="1" readingOrder="1"/>
    </xf>
    <xf numFmtId="185" fontId="65" fillId="8" borderId="124" xfId="67" applyNumberFormat="1" applyFont="1" applyFill="1" applyBorder="1" applyAlignment="1">
      <alignment horizontal="right" vertical="top" readingOrder="1"/>
    </xf>
    <xf numFmtId="0" fontId="65" fillId="8" borderId="108" xfId="67" applyFont="1" applyFill="1" applyBorder="1" applyAlignment="1">
      <alignment horizontal="left" vertical="top" readingOrder="1"/>
    </xf>
    <xf numFmtId="0" fontId="67" fillId="8" borderId="124" xfId="67" applyFont="1" applyFill="1" applyBorder="1" applyAlignment="1">
      <alignment horizontal="center" vertical="top" readingOrder="1"/>
    </xf>
    <xf numFmtId="0" fontId="59" fillId="8" borderId="124" xfId="67" applyFont="1" applyFill="1" applyBorder="1" applyAlignment="1">
      <alignment horizontal="left" vertical="top" wrapText="1" shrinkToFit="1" readingOrder="1"/>
    </xf>
    <xf numFmtId="0" fontId="59" fillId="8" borderId="124" xfId="67" applyFont="1" applyFill="1" applyBorder="1" applyAlignment="1">
      <alignment vertical="top" wrapText="1" readingOrder="1"/>
    </xf>
    <xf numFmtId="0" fontId="67" fillId="8" borderId="124" xfId="67" applyFont="1" applyFill="1" applyBorder="1" applyAlignment="1">
      <alignment horizontal="center" vertical="top" wrapText="1" readingOrder="1"/>
    </xf>
    <xf numFmtId="0" fontId="61" fillId="0" borderId="0" xfId="67" applyFont="1" applyFill="1" applyAlignment="1">
      <alignment vertical="center"/>
    </xf>
    <xf numFmtId="0" fontId="75" fillId="8" borderId="124" xfId="67" applyFont="1" applyFill="1" applyBorder="1" applyAlignment="1">
      <alignment horizontal="left" vertical="top" wrapText="1" readingOrder="1"/>
    </xf>
    <xf numFmtId="0" fontId="67" fillId="8" borderId="110" xfId="67" applyFont="1" applyFill="1" applyBorder="1" applyAlignment="1">
      <alignment horizontal="center" vertical="top" readingOrder="1"/>
    </xf>
    <xf numFmtId="0" fontId="59" fillId="8" borderId="110" xfId="67" applyFont="1" applyFill="1" applyBorder="1" applyAlignment="1">
      <alignment vertical="top" wrapText="1" readingOrder="1"/>
    </xf>
    <xf numFmtId="0" fontId="75" fillId="8" borderId="125" xfId="67" applyFont="1" applyFill="1" applyBorder="1" applyAlignment="1">
      <alignment horizontal="left" vertical="top" wrapText="1" readingOrder="1"/>
    </xf>
    <xf numFmtId="0" fontId="59" fillId="8" borderId="110" xfId="67" applyFont="1" applyFill="1" applyBorder="1" applyAlignment="1">
      <alignment vertical="top" wrapText="1" shrinkToFit="1"/>
    </xf>
    <xf numFmtId="0" fontId="59" fillId="8" borderId="125" xfId="67" applyFont="1" applyFill="1" applyBorder="1" applyAlignment="1">
      <alignment horizontal="left" vertical="top" wrapText="1" shrinkToFit="1"/>
    </xf>
    <xf numFmtId="0" fontId="59" fillId="8" borderId="110" xfId="67" applyFont="1" applyFill="1" applyBorder="1" applyAlignment="1">
      <alignment horizontal="center" vertical="top" wrapText="1" shrinkToFit="1"/>
    </xf>
    <xf numFmtId="185" fontId="65" fillId="8" borderId="110" xfId="67" applyNumberFormat="1" applyFont="1" applyFill="1" applyBorder="1" applyAlignment="1">
      <alignment horizontal="right" vertical="top"/>
    </xf>
    <xf numFmtId="0" fontId="65" fillId="8" borderId="111" xfId="67" applyFont="1" applyFill="1" applyBorder="1" applyAlignment="1">
      <alignment horizontal="left" vertical="top"/>
    </xf>
    <xf numFmtId="0" fontId="76" fillId="8" borderId="28" xfId="67" applyFont="1" applyFill="1" applyBorder="1" applyAlignment="1">
      <alignment horizontal="right" vertical="top" readingOrder="1"/>
    </xf>
    <xf numFmtId="0" fontId="67" fillId="8" borderId="110" xfId="67" applyFont="1" applyFill="1" applyBorder="1" applyAlignment="1">
      <alignment horizontal="center" vertical="top" wrapText="1"/>
    </xf>
    <xf numFmtId="0" fontId="60" fillId="8" borderId="110" xfId="67" applyFont="1" applyFill="1" applyBorder="1" applyAlignment="1">
      <alignment vertical="top" wrapText="1" shrinkToFit="1"/>
    </xf>
    <xf numFmtId="0" fontId="60" fillId="8" borderId="124" xfId="67" applyFont="1" applyFill="1" applyBorder="1" applyAlignment="1">
      <alignment horizontal="left" vertical="top" wrapText="1" shrinkToFit="1"/>
    </xf>
    <xf numFmtId="0" fontId="60" fillId="8" borderId="124" xfId="67" applyFont="1" applyFill="1" applyBorder="1" applyAlignment="1">
      <alignment horizontal="center" vertical="top" wrapText="1" shrinkToFit="1"/>
    </xf>
    <xf numFmtId="185" fontId="66" fillId="8" borderId="124" xfId="67" applyNumberFormat="1" applyFont="1" applyFill="1" applyBorder="1" applyAlignment="1">
      <alignment horizontal="right" vertical="top"/>
    </xf>
    <xf numFmtId="0" fontId="66" fillId="8" borderId="108" xfId="67" applyFont="1" applyFill="1" applyBorder="1" applyAlignment="1">
      <alignment horizontal="left" vertical="top"/>
    </xf>
    <xf numFmtId="0" fontId="67" fillId="8" borderId="110" xfId="67" applyFont="1" applyFill="1" applyBorder="1" applyAlignment="1">
      <alignment horizontal="center" vertical="top"/>
    </xf>
    <xf numFmtId="0" fontId="59" fillId="8" borderId="125" xfId="67" applyFont="1" applyFill="1" applyBorder="1" applyAlignment="1">
      <alignment vertical="top" wrapText="1" shrinkToFit="1"/>
    </xf>
    <xf numFmtId="0" fontId="77" fillId="8" borderId="124" xfId="67" applyFont="1" applyFill="1" applyBorder="1" applyAlignment="1">
      <alignment horizontal="center" vertical="top" wrapText="1" shrinkToFit="1"/>
    </xf>
    <xf numFmtId="0" fontId="59" fillId="8" borderId="124" xfId="67" applyFont="1" applyFill="1" applyBorder="1" applyAlignment="1">
      <alignment horizontal="center" vertical="top" wrapText="1" shrinkToFit="1"/>
    </xf>
    <xf numFmtId="185" fontId="65" fillId="8" borderId="124" xfId="67" applyNumberFormat="1" applyFont="1" applyFill="1" applyBorder="1" applyAlignment="1">
      <alignment horizontal="right" vertical="top"/>
    </xf>
    <xf numFmtId="0" fontId="65" fillId="8" borderId="108" xfId="67" applyFont="1" applyFill="1" applyBorder="1" applyAlignment="1">
      <alignment horizontal="left" vertical="top"/>
    </xf>
    <xf numFmtId="0" fontId="67" fillId="8" borderId="125" xfId="67" applyFont="1" applyFill="1" applyBorder="1" applyAlignment="1">
      <alignment vertical="top" wrapText="1" shrinkToFit="1"/>
    </xf>
    <xf numFmtId="0" fontId="67" fillId="8" borderId="124" xfId="67" applyFont="1" applyFill="1" applyBorder="1" applyAlignment="1">
      <alignment horizontal="center" vertical="top" wrapText="1" shrinkToFit="1"/>
    </xf>
    <xf numFmtId="4" fontId="66" fillId="6" borderId="11" xfId="67" applyNumberFormat="1" applyFont="1" applyFill="1" applyBorder="1" applyAlignment="1">
      <alignment horizontal="center" vertical="top" readingOrder="1"/>
    </xf>
    <xf numFmtId="0" fontId="67" fillId="0" borderId="0" xfId="68" applyFont="1" applyAlignment="1">
      <alignment vertical="top" readingOrder="1"/>
    </xf>
    <xf numFmtId="0" fontId="78" fillId="0" borderId="0" xfId="68" applyFont="1" applyFill="1" applyAlignment="1">
      <alignment vertical="top" readingOrder="1"/>
    </xf>
    <xf numFmtId="49" fontId="67" fillId="8" borderId="106" xfId="67" applyNumberFormat="1" applyFont="1" applyFill="1" applyBorder="1" applyAlignment="1">
      <alignment horizontal="left" vertical="top" readingOrder="1"/>
    </xf>
    <xf numFmtId="0" fontId="59" fillId="8" borderId="110" xfId="67" applyFont="1" applyFill="1" applyBorder="1" applyAlignment="1">
      <alignment vertical="top" wrapText="1" shrinkToFit="1" readingOrder="1"/>
    </xf>
    <xf numFmtId="49" fontId="59" fillId="8" borderId="110" xfId="67" applyNumberFormat="1" applyFont="1" applyFill="1" applyBorder="1" applyAlignment="1">
      <alignment horizontal="left" vertical="top" wrapText="1" readingOrder="1"/>
    </xf>
    <xf numFmtId="49" fontId="65" fillId="8" borderId="110" xfId="67" applyNumberFormat="1" applyFont="1" applyFill="1" applyBorder="1" applyAlignment="1">
      <alignment horizontal="center" vertical="top" wrapText="1" readingOrder="1"/>
    </xf>
    <xf numFmtId="186" fontId="66" fillId="8" borderId="104" xfId="67" applyNumberFormat="1" applyFont="1" applyFill="1" applyBorder="1" applyAlignment="1">
      <alignment horizontal="right" vertical="top" readingOrder="1"/>
    </xf>
    <xf numFmtId="0" fontId="61" fillId="0" borderId="0" xfId="68" applyFont="1" applyFill="1" applyAlignment="1">
      <alignment vertical="top" readingOrder="1"/>
    </xf>
    <xf numFmtId="0" fontId="62" fillId="0" borderId="0" xfId="68" applyFont="1" applyFill="1" applyAlignment="1">
      <alignment vertical="top" readingOrder="1"/>
    </xf>
    <xf numFmtId="0" fontId="77" fillId="8" borderId="124" xfId="67" applyFont="1" applyFill="1" applyBorder="1" applyAlignment="1">
      <alignment horizontal="left" vertical="top" wrapText="1" readingOrder="1"/>
    </xf>
    <xf numFmtId="0" fontId="59" fillId="8" borderId="124" xfId="67" applyFont="1" applyFill="1" applyBorder="1" applyAlignment="1">
      <alignment horizontal="center" vertical="top" wrapText="1" readingOrder="1"/>
    </xf>
    <xf numFmtId="186" fontId="66" fillId="8" borderId="126" xfId="67" applyNumberFormat="1" applyFont="1" applyFill="1" applyBorder="1" applyAlignment="1">
      <alignment horizontal="right" vertical="top" readingOrder="1"/>
    </xf>
    <xf numFmtId="186" fontId="66" fillId="8" borderId="114" xfId="67" applyNumberFormat="1" applyFont="1" applyFill="1" applyBorder="1" applyAlignment="1">
      <alignment horizontal="right" vertical="top" readingOrder="1"/>
    </xf>
    <xf numFmtId="186" fontId="66" fillId="8" borderId="115" xfId="67" applyNumberFormat="1" applyFont="1" applyFill="1" applyBorder="1" applyAlignment="1">
      <alignment horizontal="right" vertical="top" readingOrder="1"/>
    </xf>
    <xf numFmtId="49" fontId="79" fillId="8" borderId="110" xfId="67" applyNumberFormat="1" applyFont="1" applyFill="1" applyBorder="1" applyAlignment="1">
      <alignment horizontal="left" vertical="top" wrapText="1" readingOrder="1"/>
    </xf>
    <xf numFmtId="186" fontId="66" fillId="8" borderId="127" xfId="67" applyNumberFormat="1" applyFont="1" applyFill="1" applyBorder="1" applyAlignment="1">
      <alignment horizontal="right" vertical="top" readingOrder="1"/>
    </xf>
    <xf numFmtId="49" fontId="65" fillId="8" borderId="124" xfId="67" applyNumberFormat="1" applyFont="1" applyFill="1" applyBorder="1" applyAlignment="1">
      <alignment horizontal="left" vertical="top" wrapText="1" readingOrder="1"/>
    </xf>
    <xf numFmtId="49" fontId="79" fillId="8" borderId="124" xfId="67" applyNumberFormat="1" applyFont="1" applyFill="1" applyBorder="1" applyAlignment="1">
      <alignment horizontal="left" vertical="top" wrapText="1" readingOrder="1"/>
    </xf>
    <xf numFmtId="186" fontId="66" fillId="8" borderId="128" xfId="67" applyNumberFormat="1" applyFont="1" applyFill="1" applyBorder="1" applyAlignment="1">
      <alignment horizontal="right" vertical="top" readingOrder="1"/>
    </xf>
    <xf numFmtId="186" fontId="66" fillId="8" borderId="107" xfId="67" applyNumberFormat="1" applyFont="1" applyFill="1" applyBorder="1" applyAlignment="1">
      <alignment horizontal="right" vertical="top"/>
    </xf>
    <xf numFmtId="186" fontId="66" fillId="8" borderId="124" xfId="67" applyNumberFormat="1" applyFont="1" applyFill="1" applyBorder="1" applyAlignment="1">
      <alignment horizontal="right" vertical="top"/>
    </xf>
    <xf numFmtId="0" fontId="67" fillId="8" borderId="14" xfId="67" applyFont="1" applyFill="1" applyBorder="1" applyAlignment="1">
      <alignment horizontal="right" vertical="top" readingOrder="1"/>
    </xf>
    <xf numFmtId="49" fontId="63" fillId="8" borderId="11" xfId="67" applyNumberFormat="1" applyFont="1" applyFill="1" applyBorder="1" applyAlignment="1">
      <alignment horizontal="right" vertical="top" readingOrder="1"/>
    </xf>
    <xf numFmtId="0" fontId="64" fillId="8" borderId="7" xfId="67" applyFont="1" applyFill="1" applyBorder="1" applyAlignment="1">
      <alignment horizontal="left" vertical="top" wrapText="1" readingOrder="1"/>
    </xf>
    <xf numFmtId="0" fontId="64" fillId="8" borderId="7" xfId="67" applyFont="1" applyFill="1" applyBorder="1" applyAlignment="1">
      <alignment horizontal="right" vertical="top" wrapText="1" readingOrder="1"/>
    </xf>
    <xf numFmtId="49" fontId="65" fillId="8" borderId="7" xfId="67" applyNumberFormat="1" applyFont="1" applyFill="1" applyBorder="1" applyAlignment="1">
      <alignment vertical="top" readingOrder="1"/>
    </xf>
    <xf numFmtId="49" fontId="63" fillId="8" borderId="7" xfId="67" applyNumberFormat="1" applyFont="1" applyFill="1" applyBorder="1" applyAlignment="1">
      <alignment horizontal="left" vertical="top" readingOrder="1"/>
    </xf>
    <xf numFmtId="0" fontId="65" fillId="8" borderId="7" xfId="67" applyFont="1" applyFill="1" applyBorder="1" applyAlignment="1">
      <alignment horizontal="left" vertical="top" wrapText="1" readingOrder="1"/>
    </xf>
    <xf numFmtId="0" fontId="65" fillId="8" borderId="7" xfId="67" applyFont="1" applyFill="1" applyBorder="1" applyAlignment="1">
      <alignment vertical="top" wrapText="1" readingOrder="1"/>
    </xf>
    <xf numFmtId="185" fontId="65" fillId="8" borderId="7" xfId="67" applyNumberFormat="1" applyFont="1" applyFill="1" applyBorder="1" applyAlignment="1">
      <alignment horizontal="right" vertical="top" readingOrder="1"/>
    </xf>
    <xf numFmtId="0" fontId="65" fillId="8" borderId="13" xfId="67" applyFont="1" applyFill="1" applyBorder="1" applyAlignment="1">
      <alignment horizontal="left" vertical="top" readingOrder="1"/>
    </xf>
    <xf numFmtId="4" fontId="66" fillId="8" borderId="4" xfId="67" applyNumberFormat="1" applyFont="1" applyFill="1" applyBorder="1" applyAlignment="1">
      <alignment horizontal="center" vertical="top" readingOrder="1"/>
    </xf>
    <xf numFmtId="187" fontId="66" fillId="8" borderId="4" xfId="67" applyNumberFormat="1" applyFont="1" applyFill="1" applyBorder="1" applyAlignment="1">
      <alignment horizontal="center" vertical="top" readingOrder="1"/>
    </xf>
    <xf numFmtId="187" fontId="66" fillId="8" borderId="4" xfId="67" applyNumberFormat="1" applyFont="1" applyFill="1" applyBorder="1" applyAlignment="1">
      <alignment horizontal="right" vertical="top" readingOrder="1"/>
    </xf>
    <xf numFmtId="186" fontId="60" fillId="8" borderId="5" xfId="67" applyNumberFormat="1" applyFont="1" applyFill="1" applyBorder="1" applyAlignment="1">
      <alignment vertical="top" readingOrder="1"/>
    </xf>
    <xf numFmtId="0" fontId="64" fillId="6" borderId="7" xfId="67" applyFont="1" applyFill="1" applyBorder="1" applyAlignment="1">
      <alignment horizontal="right" vertical="top" wrapText="1" readingOrder="1"/>
    </xf>
    <xf numFmtId="187" fontId="66" fillId="6" borderId="7" xfId="67" applyNumberFormat="1" applyFont="1" applyFill="1" applyBorder="1" applyAlignment="1">
      <alignment horizontal="center" vertical="top" readingOrder="1"/>
    </xf>
    <xf numFmtId="187" fontId="66" fillId="6" borderId="7" xfId="67" applyNumberFormat="1" applyFont="1" applyFill="1" applyBorder="1" applyAlignment="1">
      <alignment horizontal="right" vertical="top" readingOrder="1"/>
    </xf>
    <xf numFmtId="186" fontId="66" fillId="6" borderId="13" xfId="67" applyNumberFormat="1" applyFont="1" applyFill="1" applyBorder="1" applyAlignment="1">
      <alignment horizontal="center" vertical="top" readingOrder="1"/>
    </xf>
    <xf numFmtId="49" fontId="65" fillId="0" borderId="0" xfId="67" applyNumberFormat="1" applyFont="1" applyAlignment="1">
      <alignment horizontal="right" vertical="top" readingOrder="1"/>
    </xf>
    <xf numFmtId="49" fontId="65" fillId="0" borderId="0" xfId="67" applyNumberFormat="1" applyFont="1" applyAlignment="1">
      <alignment horizontal="left" vertical="top" readingOrder="1"/>
    </xf>
    <xf numFmtId="49" fontId="65" fillId="0" borderId="0" xfId="67" applyNumberFormat="1" applyFont="1" applyAlignment="1">
      <alignment horizontal="center" vertical="top" readingOrder="1"/>
    </xf>
    <xf numFmtId="4" fontId="65" fillId="0" borderId="0" xfId="67" applyNumberFormat="1" applyFont="1" applyAlignment="1">
      <alignment vertical="top" readingOrder="1"/>
    </xf>
    <xf numFmtId="4" fontId="65" fillId="0" borderId="0" xfId="67" applyNumberFormat="1" applyFont="1" applyAlignment="1">
      <alignment horizontal="left" vertical="top" readingOrder="1"/>
    </xf>
    <xf numFmtId="185" fontId="65" fillId="0" borderId="0" xfId="67" applyNumberFormat="1" applyFont="1" applyAlignment="1">
      <alignment horizontal="right" vertical="top" readingOrder="1"/>
    </xf>
    <xf numFmtId="4" fontId="66" fillId="0" borderId="0" xfId="67" applyNumberFormat="1" applyFont="1" applyAlignment="1">
      <alignment vertical="top" readingOrder="1"/>
    </xf>
    <xf numFmtId="0" fontId="66" fillId="0" borderId="0" xfId="68" applyFont="1" applyAlignment="1">
      <alignment vertical="top" readingOrder="1"/>
    </xf>
    <xf numFmtId="186" fontId="66" fillId="0" borderId="0" xfId="68" applyNumberFormat="1" applyFont="1" applyAlignment="1">
      <alignment vertical="top" readingOrder="1"/>
    </xf>
    <xf numFmtId="4" fontId="80" fillId="0" borderId="0" xfId="67" applyNumberFormat="1" applyFont="1" applyAlignment="1">
      <alignment vertical="top" readingOrder="1"/>
    </xf>
    <xf numFmtId="49" fontId="124" fillId="2" borderId="139" xfId="67" applyNumberFormat="1" applyFont="1" applyFill="1" applyBorder="1" applyAlignment="1">
      <alignment horizontal="left"/>
    </xf>
    <xf numFmtId="4" fontId="124" fillId="2" borderId="139" xfId="67" applyNumberFormat="1" applyFont="1" applyFill="1" applyBorder="1" applyAlignment="1">
      <alignment horizontal="left"/>
    </xf>
    <xf numFmtId="0" fontId="58" fillId="0" borderId="0" xfId="67"/>
    <xf numFmtId="49" fontId="125" fillId="38" borderId="139" xfId="67" applyNumberFormat="1" applyFont="1" applyFill="1" applyBorder="1" applyAlignment="1">
      <alignment horizontal="left"/>
    </xf>
    <xf numFmtId="4" fontId="125" fillId="38" borderId="139" xfId="67" applyNumberFormat="1" applyFont="1" applyFill="1" applyBorder="1" applyAlignment="1">
      <alignment horizontal="right"/>
    </xf>
    <xf numFmtId="4" fontId="124" fillId="2" borderId="139" xfId="67" applyNumberFormat="1" applyFont="1" applyFill="1" applyBorder="1" applyAlignment="1">
      <alignment horizontal="right"/>
    </xf>
    <xf numFmtId="49" fontId="126" fillId="2" borderId="139" xfId="67" applyNumberFormat="1" applyFont="1" applyFill="1" applyBorder="1" applyAlignment="1">
      <alignment horizontal="left"/>
    </xf>
    <xf numFmtId="4" fontId="126" fillId="2" borderId="139" xfId="67" applyNumberFormat="1" applyFont="1" applyFill="1" applyBorder="1" applyAlignment="1">
      <alignment horizontal="right"/>
    </xf>
    <xf numFmtId="49" fontId="127" fillId="39" borderId="139" xfId="67" applyNumberFormat="1" applyFont="1" applyFill="1" applyBorder="1" applyAlignment="1">
      <alignment horizontal="left"/>
    </xf>
    <xf numFmtId="4" fontId="127" fillId="39" borderId="139" xfId="67" applyNumberFormat="1" applyFont="1" applyFill="1" applyBorder="1" applyAlignment="1">
      <alignment horizontal="right"/>
    </xf>
    <xf numFmtId="49" fontId="125" fillId="38" borderId="139" xfId="67" applyNumberFormat="1" applyFont="1" applyFill="1" applyBorder="1" applyAlignment="1">
      <alignment horizontal="center"/>
    </xf>
    <xf numFmtId="49" fontId="58" fillId="0" borderId="0" xfId="67" applyNumberFormat="1"/>
    <xf numFmtId="4" fontId="58" fillId="0" borderId="0" xfId="67" applyNumberFormat="1"/>
    <xf numFmtId="4" fontId="126" fillId="2" borderId="139" xfId="67" applyNumberFormat="1" applyFont="1" applyFill="1" applyBorder="1" applyAlignment="1">
      <alignment horizontal="left"/>
    </xf>
    <xf numFmtId="49" fontId="128" fillId="7" borderId="139" xfId="67" applyNumberFormat="1" applyFont="1" applyFill="1" applyBorder="1" applyAlignment="1">
      <alignment horizontal="left"/>
    </xf>
    <xf numFmtId="4" fontId="128" fillId="7" borderId="139" xfId="67" applyNumberFormat="1" applyFont="1" applyFill="1" applyBorder="1" applyAlignment="1">
      <alignment horizontal="right"/>
    </xf>
    <xf numFmtId="49" fontId="124" fillId="2" borderId="139" xfId="67" applyNumberFormat="1" applyFont="1" applyFill="1" applyBorder="1" applyAlignment="1">
      <alignment horizontal="left" wrapText="1"/>
    </xf>
    <xf numFmtId="4" fontId="128" fillId="7" borderId="139" xfId="67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 wrapText="1"/>
    </xf>
    <xf numFmtId="49" fontId="8" fillId="0" borderId="33" xfId="0" applyNumberFormat="1" applyFont="1" applyBorder="1" applyAlignment="1">
      <alignment vertical="center" wrapText="1"/>
    </xf>
    <xf numFmtId="49" fontId="8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9" fillId="0" borderId="34" xfId="0" applyNumberFormat="1" applyFont="1" applyBorder="1" applyAlignment="1">
      <alignment vertical="center"/>
    </xf>
    <xf numFmtId="3" fontId="9" fillId="0" borderId="34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9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31" fillId="0" borderId="49" xfId="2" applyNumberFormat="1" applyFont="1" applyFill="1" applyBorder="1" applyAlignment="1" applyProtection="1">
      <alignment vertical="center"/>
    </xf>
    <xf numFmtId="0" fontId="32" fillId="0" borderId="72" xfId="0" applyFont="1" applyBorder="1" applyAlignment="1">
      <alignment vertical="center"/>
    </xf>
    <xf numFmtId="0" fontId="32" fillId="0" borderId="50" xfId="0" applyFont="1" applyBorder="1" applyAlignment="1">
      <alignment vertical="center"/>
    </xf>
    <xf numFmtId="0" fontId="25" fillId="0" borderId="36" xfId="2" applyFont="1" applyBorder="1" applyAlignment="1">
      <alignment horizontal="center"/>
    </xf>
    <xf numFmtId="0" fontId="25" fillId="0" borderId="37" xfId="2" applyFont="1" applyBorder="1" applyAlignment="1">
      <alignment horizontal="center"/>
    </xf>
    <xf numFmtId="0" fontId="25" fillId="0" borderId="38" xfId="2" applyFont="1" applyBorder="1" applyAlignment="1">
      <alignment horizontal="center"/>
    </xf>
    <xf numFmtId="0" fontId="23" fillId="0" borderId="49" xfId="2" applyNumberFormat="1" applyFont="1" applyFill="1" applyBorder="1" applyAlignment="1" applyProtection="1">
      <alignment vertical="center"/>
    </xf>
    <xf numFmtId="0" fontId="0" fillId="0" borderId="72" xfId="0" applyBorder="1" applyAlignment="1">
      <alignment vertical="center"/>
    </xf>
    <xf numFmtId="0" fontId="0" fillId="0" borderId="50" xfId="0" applyBorder="1" applyAlignment="1">
      <alignment vertical="center"/>
    </xf>
    <xf numFmtId="0" fontId="23" fillId="0" borderId="49" xfId="2" applyNumberFormat="1" applyFont="1" applyFill="1" applyBorder="1" applyAlignment="1" applyProtection="1">
      <alignment vertical="center" wrapText="1"/>
    </xf>
    <xf numFmtId="0" fontId="0" fillId="0" borderId="72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23" fillId="0" borderId="73" xfId="2" applyNumberFormat="1" applyFont="1" applyFill="1" applyBorder="1" applyAlignment="1" applyProtection="1">
      <alignment horizontal="left" vertical="center"/>
    </xf>
    <xf numFmtId="0" fontId="23" fillId="0" borderId="76" xfId="2" applyNumberFormat="1" applyFont="1" applyFill="1" applyBorder="1" applyAlignment="1" applyProtection="1">
      <alignment horizontal="left" vertical="center"/>
    </xf>
  </cellXfs>
  <cellStyles count="481">
    <cellStyle name="_010_P11P003_SWPh4_Cooling machine room_R00" xfId="70" xr:uid="{00000000-0005-0000-0000-000000000000}"/>
    <cellStyle name="_011_P11P003_Technology dampers_R00" xfId="71" xr:uid="{00000000-0005-0000-0000-000001000000}"/>
    <cellStyle name="_06_FOX_6EX11_soupis_vykonu_100205_revA" xfId="72" xr:uid="{00000000-0005-0000-0000-000002000000}"/>
    <cellStyle name="_06_GCZ_BQ_SO_1241_Hruba" xfId="73" xr:uid="{00000000-0005-0000-0000-000003000000}"/>
    <cellStyle name="_06_GCZ_BQ_SO_1242+1710_Hruba" xfId="74" xr:uid="{00000000-0005-0000-0000-000004000000}"/>
    <cellStyle name="_06_GCZ_BQ_SO_1510_Hruba" xfId="75" xr:uid="{00000000-0005-0000-0000-000005000000}"/>
    <cellStyle name="_06_GCZ_BQ_SO_1810_Hruba" xfId="76" xr:uid="{00000000-0005-0000-0000-000006000000}"/>
    <cellStyle name="_090118 AIRS (NET) cost estimation excl land leveling" xfId="77" xr:uid="{00000000-0005-0000-0000-000007000000}"/>
    <cellStyle name="_090118 AIRS (NET) cost estimation excl land leveling 2" xfId="78" xr:uid="{00000000-0005-0000-0000-000008000000}"/>
    <cellStyle name="_090202_KYOCERA II_NET_R03" xfId="79" xr:uid="{00000000-0005-0000-0000-000009000000}"/>
    <cellStyle name="_090202_KYOCERA II_NET_R03 2" xfId="80" xr:uid="{00000000-0005-0000-0000-00000A000000}"/>
    <cellStyle name="_6VX01" xfId="81" xr:uid="{00000000-0005-0000-0000-00000B000000}"/>
    <cellStyle name="_BOQ_SungWoo_Hitech_PH4_N110243A1_AZKLIMA_Contract" xfId="82" xr:uid="{00000000-0005-0000-0000-00000C000000}"/>
    <cellStyle name="_DaikinD change work list ME_Re09" xfId="83" xr:uid="{00000000-0005-0000-0000-00000D000000}"/>
    <cellStyle name="_DaikinD change work list ME_Re10" xfId="84" xr:uid="{00000000-0005-0000-0000-00000E000000}"/>
    <cellStyle name="_DaikinD change work list ME_Re10 (2)" xfId="85" xr:uid="{00000000-0005-0000-0000-00000F000000}"/>
    <cellStyle name="_DaikinD change work list ME_Re11" xfId="86" xr:uid="{00000000-0005-0000-0000-000010000000}"/>
    <cellStyle name="_DaikinD change work list ME-UP Quality Rooms" xfId="87" xr:uid="{00000000-0005-0000-0000-000011000000}"/>
    <cellStyle name="_DDC Process additional works Re02" xfId="88" xr:uid="{00000000-0005-0000-0000-000012000000}"/>
    <cellStyle name="_DDC QCrooms change works ME Re00" xfId="89" xr:uid="{00000000-0005-0000-0000-000013000000}"/>
    <cellStyle name="_DDC QCrooms change works ME Re00 2" xfId="90" xr:uid="{00000000-0005-0000-0000-000014000000}"/>
    <cellStyle name="_DDC QCrooms change works ME Re00_090202_KYOCERA II_NET_R03" xfId="91" xr:uid="{00000000-0005-0000-0000-000015000000}"/>
    <cellStyle name="_DDC QCrooms change works ME Re00_090202_KYOCERA II_NET_R03 2" xfId="92" xr:uid="{00000000-0005-0000-0000-000016000000}"/>
    <cellStyle name="_DDC QCrooms change works ME Re00_090209 KSE_PhII 決裁書（EU）" xfId="93" xr:uid="{00000000-0005-0000-0000-000017000000}"/>
    <cellStyle name="_DDC QCrooms change works ME Re00_090209 KSE_PhII 決裁書（EU） 2" xfId="94" xr:uid="{00000000-0005-0000-0000-000018000000}"/>
    <cellStyle name="_DDC QCrooms change works ME Re00_S013 - Liberec_roof CN 13 1 09" xfId="95" xr:uid="{00000000-0005-0000-0000-000019000000}"/>
    <cellStyle name="_DDC QCrooms change works ME Re00_S013 - Liberec_roof CN 13 1 09 2" xfId="96" xr:uid="{00000000-0005-0000-0000-00001A000000}"/>
    <cellStyle name="_DSP_F_SO01_BMS_vykaz vymer" xfId="3" xr:uid="{00000000-0005-0000-0000-00001B000000}"/>
    <cellStyle name="_ELEKTRO_01_Components_100505" xfId="97" xr:uid="{00000000-0005-0000-0000-00001C000000}"/>
    <cellStyle name="_F6_BS_SO 01+04_6SX01" xfId="98" xr:uid="{00000000-0005-0000-0000-00001D000000}"/>
    <cellStyle name="_gesamtsummen" xfId="99" xr:uid="{00000000-0005-0000-0000-00001E000000}"/>
    <cellStyle name="_gesamtsummen_S013 - Liberec_roof CN 13 1 09" xfId="100" xr:uid="{00000000-0005-0000-0000-00001F000000}"/>
    <cellStyle name="_hilfe-befehl" xfId="101" xr:uid="{00000000-0005-0000-0000-000020000000}"/>
    <cellStyle name="_hilfe-befehl_S013 - Liberec_roof CN 13 1 09" xfId="102" xr:uid="{00000000-0005-0000-0000-000021000000}"/>
    <cellStyle name="_hilfe-befehl_Unit Cost" xfId="103" xr:uid="{00000000-0005-0000-0000-000022000000}"/>
    <cellStyle name="_hilfe-befehl_Unit Cost_S013 - Liberec_roof CN 13 1 09" xfId="104" xr:uid="{00000000-0005-0000-0000-000023000000}"/>
    <cellStyle name="_hilfe-befehl_UNIT rate NGK 21.11.2002" xfId="105" xr:uid="{00000000-0005-0000-0000-000024000000}"/>
    <cellStyle name="_hilfe-befehl_UNIT rate NGK 21.11.2002_S013 - Liberec_roof CN 13 1 09" xfId="106" xr:uid="{00000000-0005-0000-0000-000025000000}"/>
    <cellStyle name="_hilfe-befehl_UNIT rate TMMP Version, 31.01.2003" xfId="107" xr:uid="{00000000-0005-0000-0000-000026000000}"/>
    <cellStyle name="_hilfe-befehl_UNIT rate TMMP Version, 31.01.2003_S013 - Liberec_roof CN 13 1 09" xfId="108" xr:uid="{00000000-0005-0000-0000-000027000000}"/>
    <cellStyle name="_hilfe-befehl_豊田通商変更見積り25.11.02" xfId="109" xr:uid="{00000000-0005-0000-0000-000028000000}"/>
    <cellStyle name="_hilfe-befehl_豊田通商変更見積り25.11.02_S013 - Liberec_roof CN 13 1 09" xfId="110" xr:uid="{00000000-0005-0000-0000-000029000000}"/>
    <cellStyle name="_Kayi Plaza 701_dp_org" xfId="4" xr:uid="{00000000-0005-0000-0000-00002A000000}"/>
    <cellStyle name="_PERSONAL" xfId="5" xr:uid="{00000000-0005-0000-0000-00002B000000}"/>
    <cellStyle name="_PERSONAL_1" xfId="6" xr:uid="{00000000-0005-0000-0000-00002C000000}"/>
    <cellStyle name="_Sebranice-Alps Electrtic-324-2007" xfId="111" xr:uid="{00000000-0005-0000-0000-00002D000000}"/>
    <cellStyle name="_SO 05_F6_rain wat drain.060531" xfId="112" xr:uid="{00000000-0005-0000-0000-00002E000000}"/>
    <cellStyle name="_SO 16_6VX01_vzduchotechnika" xfId="113" xr:uid="{00000000-0005-0000-0000-00002F000000}"/>
    <cellStyle name="_spalte-kommentar" xfId="114" xr:uid="{00000000-0005-0000-0000-000030000000}"/>
    <cellStyle name="_spalte-kommentar_S013 - Liberec_roof CN 13 1 09" xfId="115" xr:uid="{00000000-0005-0000-0000-000031000000}"/>
    <cellStyle name="_TGSSC2 BOQ (TAKENAKA) 02July2003" xfId="116" xr:uid="{00000000-0005-0000-0000-000032000000}"/>
    <cellStyle name="_TI_SO 01_060301_cz_en" xfId="117" xr:uid="{00000000-0005-0000-0000-000033000000}"/>
    <cellStyle name="_ueber1" xfId="118" xr:uid="{00000000-0005-0000-0000-000034000000}"/>
    <cellStyle name="_ueber2" xfId="119" xr:uid="{00000000-0005-0000-0000-000035000000}"/>
    <cellStyle name="_ueber3" xfId="120" xr:uid="{00000000-0005-0000-0000-000036000000}"/>
    <cellStyle name="_Výkaz výměr" xfId="121" xr:uid="{00000000-0005-0000-0000-000037000000}"/>
    <cellStyle name="_VZT" xfId="122" xr:uid="{00000000-0005-0000-0000-000038000000}"/>
    <cellStyle name="_zeile-berechnung" xfId="123" xr:uid="{00000000-0005-0000-0000-000039000000}"/>
    <cellStyle name="_zeile-bezeichner" xfId="124" xr:uid="{00000000-0005-0000-0000-00003A000000}"/>
    <cellStyle name="_zeile-ergebnis" xfId="125" xr:uid="{00000000-0005-0000-0000-00003B000000}"/>
    <cellStyle name="_zeile-rechenzeichen" xfId="126" xr:uid="{00000000-0005-0000-0000-00003C000000}"/>
    <cellStyle name="_zwischensummen" xfId="127" xr:uid="{00000000-0005-0000-0000-00003D000000}"/>
    <cellStyle name="_zwischensummen_S013 - Liberec_roof CN 13 1 09" xfId="128" xr:uid="{00000000-0005-0000-0000-00003E000000}"/>
    <cellStyle name="_コピーDaikinD change work list ME_Re09" xfId="129" xr:uid="{00000000-0005-0000-0000-00003F000000}"/>
    <cellStyle name="1" xfId="130" xr:uid="{00000000-0005-0000-0000-000040000000}"/>
    <cellStyle name="1_049F_K_CH_Piast_wersja2" xfId="131" xr:uid="{00000000-0005-0000-0000-000041000000}"/>
    <cellStyle name="1_049F_K_CH_Piast_wersja2 2" xfId="132" xr:uid="{00000000-0005-0000-0000-000042000000}"/>
    <cellStyle name="1_049F_K_CH_Piast_wersja2_S013 - Liberec_roof CN 13 1 09" xfId="133" xr:uid="{00000000-0005-0000-0000-000043000000}"/>
    <cellStyle name="1_049F_K_CH_Piast_wersja2_S013 - Liberec_roof CN 13 1 09 2" xfId="134" xr:uid="{00000000-0005-0000-0000-000044000000}"/>
    <cellStyle name="1_65203_2000.05.11" xfId="135" xr:uid="{00000000-0005-0000-0000-000045000000}"/>
    <cellStyle name="1_65203_2000.05.11 2" xfId="136" xr:uid="{00000000-0005-0000-0000-000046000000}"/>
    <cellStyle name="1_65203_2000.05.11_S013 - Liberec_roof CN 13 1 09" xfId="137" xr:uid="{00000000-0005-0000-0000-000047000000}"/>
    <cellStyle name="1_65203_2000.05.11_S013 - Liberec_roof CN 13 1 09 2" xfId="138" xr:uid="{00000000-0005-0000-0000-000048000000}"/>
    <cellStyle name="1_Ico_12c" xfId="139" xr:uid="{00000000-0005-0000-0000-000049000000}"/>
    <cellStyle name="1_Ico_12c 2" xfId="140" xr:uid="{00000000-0005-0000-0000-00004A000000}"/>
    <cellStyle name="1_Ico_12c_S013 - Liberec_roof CN 13 1 09" xfId="141" xr:uid="{00000000-0005-0000-0000-00004B000000}"/>
    <cellStyle name="1_Ico_12c_S013 - Liberec_roof CN 13 1 09 2" xfId="142" xr:uid="{00000000-0005-0000-0000-00004C000000}"/>
    <cellStyle name="1_karta ico maj" xfId="143" xr:uid="{00000000-0005-0000-0000-00004D000000}"/>
    <cellStyle name="1_karta ico maj 2" xfId="144" xr:uid="{00000000-0005-0000-0000-00004E000000}"/>
    <cellStyle name="1_karta ico maj_S013 - Liberec_roof CN 13 1 09" xfId="145" xr:uid="{00000000-0005-0000-0000-00004F000000}"/>
    <cellStyle name="1_karta ico maj_S013 - Liberec_roof CN 13 1 09 2" xfId="146" xr:uid="{00000000-0005-0000-0000-000050000000}"/>
    <cellStyle name="1_Kłodzko-szkoleniowy" xfId="147" xr:uid="{00000000-0005-0000-0000-000051000000}"/>
    <cellStyle name="1_Kłodzko-szkoleniowy 2" xfId="148" xr:uid="{00000000-0005-0000-0000-000052000000}"/>
    <cellStyle name="1_Kłodzko-szkoleniowy_S013 - Liberec_roof CN 13 1 09" xfId="149" xr:uid="{00000000-0005-0000-0000-000053000000}"/>
    <cellStyle name="1_Kłodzko-szkoleniowy_S013 - Liberec_roof CN 13 1 09 2" xfId="150" xr:uid="{00000000-0005-0000-0000-000054000000}"/>
    <cellStyle name="1D čísla" xfId="151" xr:uid="{00000000-0005-0000-0000-000055000000}"/>
    <cellStyle name="20 % – Zvýraznění1 2" xfId="152" xr:uid="{00000000-0005-0000-0000-000056000000}"/>
    <cellStyle name="20 % – Zvýraznění2 2" xfId="153" xr:uid="{00000000-0005-0000-0000-000057000000}"/>
    <cellStyle name="20 % – Zvýraznění3 2" xfId="154" xr:uid="{00000000-0005-0000-0000-000058000000}"/>
    <cellStyle name="20 % – Zvýraznění4 2" xfId="155" xr:uid="{00000000-0005-0000-0000-000059000000}"/>
    <cellStyle name="20 % – Zvýraznění5 2" xfId="156" xr:uid="{00000000-0005-0000-0000-00005A000000}"/>
    <cellStyle name="20 % – Zvýraznění6 2" xfId="157" xr:uid="{00000000-0005-0000-0000-00005B000000}"/>
    <cellStyle name="20 % - zvýraznenie1" xfId="158" xr:uid="{00000000-0005-0000-0000-00005C000000}"/>
    <cellStyle name="20 % - zvýraznenie2" xfId="159" xr:uid="{00000000-0005-0000-0000-00005D000000}"/>
    <cellStyle name="20 % - zvýraznenie3" xfId="160" xr:uid="{00000000-0005-0000-0000-00005E000000}"/>
    <cellStyle name="20 % - zvýraznenie4" xfId="161" xr:uid="{00000000-0005-0000-0000-00005F000000}"/>
    <cellStyle name="20 % - zvýraznenie5" xfId="162" xr:uid="{00000000-0005-0000-0000-000060000000}"/>
    <cellStyle name="20 % - zvýraznenie6" xfId="163" xr:uid="{00000000-0005-0000-0000-000061000000}"/>
    <cellStyle name="20% - Accent1" xfId="164" xr:uid="{00000000-0005-0000-0000-000062000000}"/>
    <cellStyle name="20% - Accent2" xfId="165" xr:uid="{00000000-0005-0000-0000-000063000000}"/>
    <cellStyle name="20% - Accent3" xfId="166" xr:uid="{00000000-0005-0000-0000-000064000000}"/>
    <cellStyle name="20% - Accent4" xfId="167" xr:uid="{00000000-0005-0000-0000-000065000000}"/>
    <cellStyle name="20% - Accent5" xfId="168" xr:uid="{00000000-0005-0000-0000-000066000000}"/>
    <cellStyle name="20% - Accent6" xfId="169" xr:uid="{00000000-0005-0000-0000-000067000000}"/>
    <cellStyle name="2D čísla" xfId="170" xr:uid="{00000000-0005-0000-0000-000068000000}"/>
    <cellStyle name="3D čísla" xfId="171" xr:uid="{00000000-0005-0000-0000-000069000000}"/>
    <cellStyle name="40 % – Zvýraznění1 2" xfId="172" xr:uid="{00000000-0005-0000-0000-00006A000000}"/>
    <cellStyle name="40 % – Zvýraznění2 2" xfId="173" xr:uid="{00000000-0005-0000-0000-00006B000000}"/>
    <cellStyle name="40 % – Zvýraznění3 2" xfId="174" xr:uid="{00000000-0005-0000-0000-00006C000000}"/>
    <cellStyle name="40 % – Zvýraznění4 2" xfId="175" xr:uid="{00000000-0005-0000-0000-00006D000000}"/>
    <cellStyle name="40 % – Zvýraznění5 2" xfId="176" xr:uid="{00000000-0005-0000-0000-00006E000000}"/>
    <cellStyle name="40 % – Zvýraznění6 2" xfId="177" xr:uid="{00000000-0005-0000-0000-00006F000000}"/>
    <cellStyle name="40 % - zvýraznenie1" xfId="178" xr:uid="{00000000-0005-0000-0000-000070000000}"/>
    <cellStyle name="40 % - zvýraznenie2" xfId="179" xr:uid="{00000000-0005-0000-0000-000071000000}"/>
    <cellStyle name="40 % - zvýraznenie3" xfId="180" xr:uid="{00000000-0005-0000-0000-000072000000}"/>
    <cellStyle name="40 % - zvýraznenie4" xfId="181" xr:uid="{00000000-0005-0000-0000-000073000000}"/>
    <cellStyle name="40 % - zvýraznenie5" xfId="182" xr:uid="{00000000-0005-0000-0000-000074000000}"/>
    <cellStyle name="40 % - zvýraznenie6" xfId="183" xr:uid="{00000000-0005-0000-0000-000075000000}"/>
    <cellStyle name="40% - Accent1" xfId="184" xr:uid="{00000000-0005-0000-0000-000076000000}"/>
    <cellStyle name="40% - Accent2" xfId="185" xr:uid="{00000000-0005-0000-0000-000077000000}"/>
    <cellStyle name="40% - Accent3" xfId="186" xr:uid="{00000000-0005-0000-0000-000078000000}"/>
    <cellStyle name="40% - Accent4" xfId="187" xr:uid="{00000000-0005-0000-0000-000079000000}"/>
    <cellStyle name="40% - Accent5" xfId="188" xr:uid="{00000000-0005-0000-0000-00007A000000}"/>
    <cellStyle name="40% - Accent6" xfId="189" xr:uid="{00000000-0005-0000-0000-00007B000000}"/>
    <cellStyle name="60 % – Zvýraznění1 2" xfId="190" xr:uid="{00000000-0005-0000-0000-00007C000000}"/>
    <cellStyle name="60 % – Zvýraznění2 2" xfId="191" xr:uid="{00000000-0005-0000-0000-00007D000000}"/>
    <cellStyle name="60 % – Zvýraznění3 2" xfId="192" xr:uid="{00000000-0005-0000-0000-00007E000000}"/>
    <cellStyle name="60 % – Zvýraznění4 2" xfId="193" xr:uid="{00000000-0005-0000-0000-00007F000000}"/>
    <cellStyle name="60 % – Zvýraznění5 2" xfId="194" xr:uid="{00000000-0005-0000-0000-000080000000}"/>
    <cellStyle name="60 % – Zvýraznění6 2" xfId="195" xr:uid="{00000000-0005-0000-0000-000081000000}"/>
    <cellStyle name="60 % - zvýraznenie1" xfId="196" xr:uid="{00000000-0005-0000-0000-000082000000}"/>
    <cellStyle name="60 % - zvýraznenie2" xfId="197" xr:uid="{00000000-0005-0000-0000-000083000000}"/>
    <cellStyle name="60 % - zvýraznenie3" xfId="198" xr:uid="{00000000-0005-0000-0000-000084000000}"/>
    <cellStyle name="60 % - zvýraznenie4" xfId="199" xr:uid="{00000000-0005-0000-0000-000085000000}"/>
    <cellStyle name="60 % - zvýraznenie5" xfId="200" xr:uid="{00000000-0005-0000-0000-000086000000}"/>
    <cellStyle name="60 % - zvýraznenie6" xfId="201" xr:uid="{00000000-0005-0000-0000-000087000000}"/>
    <cellStyle name="60% - Accent1" xfId="202" xr:uid="{00000000-0005-0000-0000-000088000000}"/>
    <cellStyle name="60% - Accent2" xfId="203" xr:uid="{00000000-0005-0000-0000-000089000000}"/>
    <cellStyle name="60% - Accent3" xfId="204" xr:uid="{00000000-0005-0000-0000-00008A000000}"/>
    <cellStyle name="60% - Accent4" xfId="205" xr:uid="{00000000-0005-0000-0000-00008B000000}"/>
    <cellStyle name="60% - Accent5" xfId="206" xr:uid="{00000000-0005-0000-0000-00008C000000}"/>
    <cellStyle name="60% - Accent6" xfId="207" xr:uid="{00000000-0005-0000-0000-00008D000000}"/>
    <cellStyle name="Accent1" xfId="208" xr:uid="{00000000-0005-0000-0000-00008E000000}"/>
    <cellStyle name="Accent2" xfId="209" xr:uid="{00000000-0005-0000-0000-00008F000000}"/>
    <cellStyle name="Accent3" xfId="210" xr:uid="{00000000-0005-0000-0000-000090000000}"/>
    <cellStyle name="Accent4" xfId="211" xr:uid="{00000000-0005-0000-0000-000091000000}"/>
    <cellStyle name="Accent5" xfId="212" xr:uid="{00000000-0005-0000-0000-000092000000}"/>
    <cellStyle name="Accent6" xfId="213" xr:uid="{00000000-0005-0000-0000-000093000000}"/>
    <cellStyle name="Bad" xfId="214" xr:uid="{00000000-0005-0000-0000-000094000000}"/>
    <cellStyle name="bezčárky_" xfId="215" xr:uid="{00000000-0005-0000-0000-000095000000}"/>
    <cellStyle name="Binlik Ayracı_Sayfa1" xfId="7" xr:uid="{00000000-0005-0000-0000-000096000000}"/>
    <cellStyle name="blokcen" xfId="8" xr:uid="{00000000-0005-0000-0000-000097000000}"/>
    <cellStyle name="bUDGET  96" xfId="216" xr:uid="{00000000-0005-0000-0000-000098000000}"/>
    <cellStyle name="bUDGET  96 2" xfId="217" xr:uid="{00000000-0005-0000-0000-000099000000}"/>
    <cellStyle name="Calculation" xfId="218" xr:uid="{00000000-0005-0000-0000-00009A000000}"/>
    <cellStyle name="cargill9" xfId="219" xr:uid="{00000000-0005-0000-0000-00009B000000}"/>
    <cellStyle name="Celá čísla" xfId="220" xr:uid="{00000000-0005-0000-0000-00009C000000}"/>
    <cellStyle name="Celkem 2" xfId="221" xr:uid="{00000000-0005-0000-0000-00009D000000}"/>
    <cellStyle name="Codice" xfId="9" xr:uid="{00000000-0005-0000-0000-00009E000000}"/>
    <cellStyle name="Comma  - Style1" xfId="10" xr:uid="{00000000-0005-0000-0000-00009F000000}"/>
    <cellStyle name="Comma  - Style2" xfId="11" xr:uid="{00000000-0005-0000-0000-0000A0000000}"/>
    <cellStyle name="Comma  - Style3" xfId="12" xr:uid="{00000000-0005-0000-0000-0000A1000000}"/>
    <cellStyle name="Comma  - Style4" xfId="13" xr:uid="{00000000-0005-0000-0000-0000A2000000}"/>
    <cellStyle name="Comma  - Style5" xfId="14" xr:uid="{00000000-0005-0000-0000-0000A3000000}"/>
    <cellStyle name="Comma  - Style6" xfId="15" xr:uid="{00000000-0005-0000-0000-0000A4000000}"/>
    <cellStyle name="Comma  - Style7" xfId="16" xr:uid="{00000000-0005-0000-0000-0000A5000000}"/>
    <cellStyle name="Comma  - Style8" xfId="17" xr:uid="{00000000-0005-0000-0000-0000A6000000}"/>
    <cellStyle name="Comma [0]_laroux" xfId="18" xr:uid="{00000000-0005-0000-0000-0000A7000000}"/>
    <cellStyle name="Comma_Honeywell - Malá regulace" xfId="19" xr:uid="{00000000-0005-0000-0000-0000A8000000}"/>
    <cellStyle name="Comma0" xfId="222" xr:uid="{00000000-0005-0000-0000-0000A9000000}"/>
    <cellStyle name="Currency [0]_laroux" xfId="20" xr:uid="{00000000-0005-0000-0000-0000AA000000}"/>
    <cellStyle name="Currency_laroux" xfId="21" xr:uid="{00000000-0005-0000-0000-0000AB000000}"/>
    <cellStyle name="Currency0" xfId="223" xr:uid="{00000000-0005-0000-0000-0000AC000000}"/>
    <cellStyle name="Čárka 2" xfId="22" xr:uid="{00000000-0005-0000-0000-0000AD000000}"/>
    <cellStyle name="čárky 2" xfId="23" xr:uid="{00000000-0005-0000-0000-0000AE000000}"/>
    <cellStyle name="čárky 2 2" xfId="24" xr:uid="{00000000-0005-0000-0000-0000AF000000}"/>
    <cellStyle name="číslo.00_" xfId="224" xr:uid="{00000000-0005-0000-0000-0000B0000000}"/>
    <cellStyle name="Date" xfId="225" xr:uid="{00000000-0005-0000-0000-0000B1000000}"/>
    <cellStyle name="Dezimal [0]_Compiling Utility Macros" xfId="25" xr:uid="{00000000-0005-0000-0000-0000B2000000}"/>
    <cellStyle name="Dezimal_Compiling Utility Macros" xfId="26" xr:uid="{00000000-0005-0000-0000-0000B3000000}"/>
    <cellStyle name="Dobrá" xfId="226" xr:uid="{00000000-0005-0000-0000-0000B4000000}"/>
    <cellStyle name="Dziesiętny [0]_laroux" xfId="27" xr:uid="{00000000-0005-0000-0000-0000B5000000}"/>
    <cellStyle name="Dziesiętny_laroux" xfId="28" xr:uid="{00000000-0005-0000-0000-0000B6000000}"/>
    <cellStyle name="Euro" xfId="29" xr:uid="{00000000-0005-0000-0000-0000B7000000}"/>
    <cellStyle name="Euro 2" xfId="30" xr:uid="{00000000-0005-0000-0000-0000B8000000}"/>
    <cellStyle name="Explanatory Text" xfId="227" xr:uid="{00000000-0005-0000-0000-0000B9000000}"/>
    <cellStyle name="Fixed" xfId="228" xr:uid="{00000000-0005-0000-0000-0000BA000000}"/>
    <cellStyle name="fnRegressQ" xfId="229" xr:uid="{00000000-0005-0000-0000-0000BB000000}"/>
    <cellStyle name="fnRegressQ 2" xfId="230" xr:uid="{00000000-0005-0000-0000-0000BC000000}"/>
    <cellStyle name="fnRegressQ 2 2" xfId="231" xr:uid="{00000000-0005-0000-0000-0000BD000000}"/>
    <cellStyle name="fnRegressQ 3" xfId="232" xr:uid="{00000000-0005-0000-0000-0000BE000000}"/>
    <cellStyle name="fnRegressQ 3 2" xfId="233" xr:uid="{00000000-0005-0000-0000-0000BF000000}"/>
    <cellStyle name="fnRegressQ 3 3" xfId="234" xr:uid="{00000000-0005-0000-0000-0000C0000000}"/>
    <cellStyle name="Good" xfId="235" xr:uid="{00000000-0005-0000-0000-0000C1000000}"/>
    <cellStyle name="Grey" xfId="31" xr:uid="{00000000-0005-0000-0000-0000C2000000}"/>
    <cellStyle name="Header1" xfId="32" xr:uid="{00000000-0005-0000-0000-0000C3000000}"/>
    <cellStyle name="Header2" xfId="33" xr:uid="{00000000-0005-0000-0000-0000C4000000}"/>
    <cellStyle name="Heading 1" xfId="236" xr:uid="{00000000-0005-0000-0000-0000C5000000}"/>
    <cellStyle name="Heading 2" xfId="237" xr:uid="{00000000-0005-0000-0000-0000C6000000}"/>
    <cellStyle name="Heading 3" xfId="238" xr:uid="{00000000-0005-0000-0000-0000C7000000}"/>
    <cellStyle name="Heading 4" xfId="239" xr:uid="{00000000-0005-0000-0000-0000C8000000}"/>
    <cellStyle name="Hiperłącze_Electrical" xfId="240" xr:uid="{00000000-0005-0000-0000-0000C9000000}"/>
    <cellStyle name="Hlavička" xfId="241" xr:uid="{00000000-0005-0000-0000-0000CA000000}"/>
    <cellStyle name="Hypertextový odkaz 2" xfId="242" xr:uid="{00000000-0005-0000-0000-0000CB000000}"/>
    <cellStyle name="Hypertextový odkaz 2 2" xfId="243" xr:uid="{00000000-0005-0000-0000-0000CC000000}"/>
    <cellStyle name="Hypertextový odkaz 2 2 2" xfId="244" xr:uid="{00000000-0005-0000-0000-0000CD000000}"/>
    <cellStyle name="Hypertextový odkaz 2 2 2 2" xfId="245" xr:uid="{00000000-0005-0000-0000-0000CE000000}"/>
    <cellStyle name="Hypertextový odkaz 2 2 2 3" xfId="246" xr:uid="{00000000-0005-0000-0000-0000CF000000}"/>
    <cellStyle name="Hypertextový odkaz 2 2 3" xfId="247" xr:uid="{00000000-0005-0000-0000-0000D0000000}"/>
    <cellStyle name="Hypertextový odkaz 2 2 3 2" xfId="248" xr:uid="{00000000-0005-0000-0000-0000D1000000}"/>
    <cellStyle name="Hypertextový odkaz 2 2 3 2 2" xfId="249" xr:uid="{00000000-0005-0000-0000-0000D2000000}"/>
    <cellStyle name="Hypertextový odkaz 2 2 3 2 3" xfId="250" xr:uid="{00000000-0005-0000-0000-0000D3000000}"/>
    <cellStyle name="Hypertextový odkaz 2 2 3 3" xfId="251" xr:uid="{00000000-0005-0000-0000-0000D4000000}"/>
    <cellStyle name="Hypertextový odkaz 2 2 3 4" xfId="252" xr:uid="{00000000-0005-0000-0000-0000D5000000}"/>
    <cellStyle name="Hypertextový odkaz 2 2 4" xfId="253" xr:uid="{00000000-0005-0000-0000-0000D6000000}"/>
    <cellStyle name="Hypertextový odkaz 2 2 5" xfId="254" xr:uid="{00000000-0005-0000-0000-0000D7000000}"/>
    <cellStyle name="Hypertextový odkaz 2 3" xfId="255" xr:uid="{00000000-0005-0000-0000-0000D8000000}"/>
    <cellStyle name="Hypertextový odkaz 2 3 2" xfId="256" xr:uid="{00000000-0005-0000-0000-0000D9000000}"/>
    <cellStyle name="Hypertextový odkaz 2 3 2 2" xfId="257" xr:uid="{00000000-0005-0000-0000-0000DA000000}"/>
    <cellStyle name="Hypertextový odkaz 2 3 2 3" xfId="258" xr:uid="{00000000-0005-0000-0000-0000DB000000}"/>
    <cellStyle name="Hypertextový odkaz 2 3 2 4" xfId="259" xr:uid="{00000000-0005-0000-0000-0000DC000000}"/>
    <cellStyle name="Hypertextový odkaz 2 3 3" xfId="260" xr:uid="{00000000-0005-0000-0000-0000DD000000}"/>
    <cellStyle name="Hypertextový odkaz 2 3 3 2" xfId="261" xr:uid="{00000000-0005-0000-0000-0000DE000000}"/>
    <cellStyle name="Hypertextový odkaz 2 3 3 3" xfId="262" xr:uid="{00000000-0005-0000-0000-0000DF000000}"/>
    <cellStyle name="Hypertextový odkaz 2 4" xfId="263" xr:uid="{00000000-0005-0000-0000-0000E0000000}"/>
    <cellStyle name="Hypertextový odkaz 2 4 2" xfId="264" xr:uid="{00000000-0005-0000-0000-0000E1000000}"/>
    <cellStyle name="Hypertextový odkaz 2 4 3" xfId="265" xr:uid="{00000000-0005-0000-0000-0000E2000000}"/>
    <cellStyle name="Hypertextový odkaz 2 5" xfId="266" xr:uid="{00000000-0005-0000-0000-0000E3000000}"/>
    <cellStyle name="Hypertextový odkaz 2 5 2" xfId="267" xr:uid="{00000000-0005-0000-0000-0000E4000000}"/>
    <cellStyle name="Hypertextový odkaz 2 5 3" xfId="268" xr:uid="{00000000-0005-0000-0000-0000E5000000}"/>
    <cellStyle name="Hypertextový odkaz 2 6" xfId="269" xr:uid="{00000000-0005-0000-0000-0000E6000000}"/>
    <cellStyle name="Hypertextový odkaz 2 7" xfId="270" xr:uid="{00000000-0005-0000-0000-0000E7000000}"/>
    <cellStyle name="Hypertextový odkaz 2 8" xfId="271" xr:uid="{00000000-0005-0000-0000-0000E8000000}"/>
    <cellStyle name="Hypertextový odkaz 3" xfId="272" xr:uid="{00000000-0005-0000-0000-0000E9000000}"/>
    <cellStyle name="Hypertextový odkaz 3 2" xfId="273" xr:uid="{00000000-0005-0000-0000-0000EA000000}"/>
    <cellStyle name="Hypertextový odkaz 3 2 2" xfId="274" xr:uid="{00000000-0005-0000-0000-0000EB000000}"/>
    <cellStyle name="Hypertextový odkaz 3 2 2 2" xfId="275" xr:uid="{00000000-0005-0000-0000-0000EC000000}"/>
    <cellStyle name="Hypertextový odkaz 3 2 2 2 2" xfId="276" xr:uid="{00000000-0005-0000-0000-0000ED000000}"/>
    <cellStyle name="Hypertextový odkaz 3 2 2 2 3" xfId="277" xr:uid="{00000000-0005-0000-0000-0000EE000000}"/>
    <cellStyle name="Hypertextový odkaz 3 2 2 3" xfId="278" xr:uid="{00000000-0005-0000-0000-0000EF000000}"/>
    <cellStyle name="Hypertextový odkaz 3 2 2 3 2" xfId="279" xr:uid="{00000000-0005-0000-0000-0000F0000000}"/>
    <cellStyle name="Hypertextový odkaz 3 2 2 3 3" xfId="280" xr:uid="{00000000-0005-0000-0000-0000F1000000}"/>
    <cellStyle name="Hypertextový odkaz 3 2 2 4" xfId="281" xr:uid="{00000000-0005-0000-0000-0000F2000000}"/>
    <cellStyle name="Hypertextový odkaz 3 2 2 5" xfId="282" xr:uid="{00000000-0005-0000-0000-0000F3000000}"/>
    <cellStyle name="Hypertextový odkaz 3 2 3" xfId="283" xr:uid="{00000000-0005-0000-0000-0000F4000000}"/>
    <cellStyle name="Hypertextový odkaz 3 2 3 2" xfId="284" xr:uid="{00000000-0005-0000-0000-0000F5000000}"/>
    <cellStyle name="Hypertextový odkaz 3 2 3 2 2" xfId="285" xr:uid="{00000000-0005-0000-0000-0000F6000000}"/>
    <cellStyle name="Hypertextový odkaz 3 2 3 2 2 2" xfId="286" xr:uid="{00000000-0005-0000-0000-0000F7000000}"/>
    <cellStyle name="Hypertextový odkaz 3 2 3 2 2 3" xfId="287" xr:uid="{00000000-0005-0000-0000-0000F8000000}"/>
    <cellStyle name="Hypertextový odkaz 3 2 3 2 3" xfId="288" xr:uid="{00000000-0005-0000-0000-0000F9000000}"/>
    <cellStyle name="Hypertextový odkaz 3 2 3 2 4" xfId="289" xr:uid="{00000000-0005-0000-0000-0000FA000000}"/>
    <cellStyle name="Hypertextový odkaz 3 2 3 3" xfId="290" xr:uid="{00000000-0005-0000-0000-0000FB000000}"/>
    <cellStyle name="Hypertextový odkaz 3 2 3 4" xfId="291" xr:uid="{00000000-0005-0000-0000-0000FC000000}"/>
    <cellStyle name="Hypertextový odkaz 3 2 4" xfId="292" xr:uid="{00000000-0005-0000-0000-0000FD000000}"/>
    <cellStyle name="Hypertextový odkaz 3 2 4 2" xfId="293" xr:uid="{00000000-0005-0000-0000-0000FE000000}"/>
    <cellStyle name="Hypertextový odkaz 3 2 4 2 2" xfId="294" xr:uid="{00000000-0005-0000-0000-0000FF000000}"/>
    <cellStyle name="Hypertextový odkaz 3 2 4 2 3" xfId="295" xr:uid="{00000000-0005-0000-0000-000000010000}"/>
    <cellStyle name="Hypertextový odkaz 3 2 4 3" xfId="296" xr:uid="{00000000-0005-0000-0000-000001010000}"/>
    <cellStyle name="Hypertextový odkaz 3 2 4 4" xfId="297" xr:uid="{00000000-0005-0000-0000-000002010000}"/>
    <cellStyle name="Hypertextový odkaz 3 2 5" xfId="298" xr:uid="{00000000-0005-0000-0000-000003010000}"/>
    <cellStyle name="Hypertextový odkaz 3 2 6" xfId="299" xr:uid="{00000000-0005-0000-0000-000004010000}"/>
    <cellStyle name="Hypertextový odkaz 3 3" xfId="300" xr:uid="{00000000-0005-0000-0000-000005010000}"/>
    <cellStyle name="Hypertextový odkaz 3 3 2" xfId="301" xr:uid="{00000000-0005-0000-0000-000006010000}"/>
    <cellStyle name="Hypertextový odkaz 3 3 2 2" xfId="302" xr:uid="{00000000-0005-0000-0000-000007010000}"/>
    <cellStyle name="Hypertextový odkaz 3 3 2 3" xfId="303" xr:uid="{00000000-0005-0000-0000-000008010000}"/>
    <cellStyle name="Hypertextový odkaz 3 3 3" xfId="304" xr:uid="{00000000-0005-0000-0000-000009010000}"/>
    <cellStyle name="Hypertextový odkaz 3 3 3 2" xfId="305" xr:uid="{00000000-0005-0000-0000-00000A010000}"/>
    <cellStyle name="Hypertextový odkaz 3 3 3 3" xfId="306" xr:uid="{00000000-0005-0000-0000-00000B010000}"/>
    <cellStyle name="Hypertextový odkaz 3 3 4" xfId="307" xr:uid="{00000000-0005-0000-0000-00000C010000}"/>
    <cellStyle name="Hypertextový odkaz 3 3 5" xfId="308" xr:uid="{00000000-0005-0000-0000-00000D010000}"/>
    <cellStyle name="Hypertextový odkaz 3 4" xfId="309" xr:uid="{00000000-0005-0000-0000-00000E010000}"/>
    <cellStyle name="Hypertextový odkaz 3 4 2" xfId="310" xr:uid="{00000000-0005-0000-0000-00000F010000}"/>
    <cellStyle name="Hypertextový odkaz 3 4 3" xfId="311" xr:uid="{00000000-0005-0000-0000-000010010000}"/>
    <cellStyle name="Hypertextový odkaz 3 5" xfId="312" xr:uid="{00000000-0005-0000-0000-000011010000}"/>
    <cellStyle name="Hypertextový odkaz 3 5 2" xfId="313" xr:uid="{00000000-0005-0000-0000-000012010000}"/>
    <cellStyle name="Hypertextový odkaz 3 5 3" xfId="314" xr:uid="{00000000-0005-0000-0000-000013010000}"/>
    <cellStyle name="Hypertextový odkaz 3 6" xfId="315" xr:uid="{00000000-0005-0000-0000-000014010000}"/>
    <cellStyle name="Hypertextový odkaz 3 7" xfId="316" xr:uid="{00000000-0005-0000-0000-000015010000}"/>
    <cellStyle name="Hypertextový odkaz 4" xfId="317" xr:uid="{00000000-0005-0000-0000-000016010000}"/>
    <cellStyle name="Hypertextový odkaz 4 2" xfId="318" xr:uid="{00000000-0005-0000-0000-000017010000}"/>
    <cellStyle name="Hypertextový odkaz 4 3" xfId="319" xr:uid="{00000000-0005-0000-0000-000018010000}"/>
    <cellStyle name="Hypertextový odkaz 5" xfId="320" xr:uid="{00000000-0005-0000-0000-000019010000}"/>
    <cellStyle name="Check Cell" xfId="321" xr:uid="{00000000-0005-0000-0000-00001A010000}"/>
    <cellStyle name="Chybně 2" xfId="322" xr:uid="{00000000-0005-0000-0000-00001B010000}"/>
    <cellStyle name="Input" xfId="323" xr:uid="{00000000-0005-0000-0000-00001C010000}"/>
    <cellStyle name="Input [yellow]" xfId="34" xr:uid="{00000000-0005-0000-0000-00001D010000}"/>
    <cellStyle name="Kolonne1" xfId="35" xr:uid="{00000000-0005-0000-0000-00001E010000}"/>
    <cellStyle name="Kontrolná bunka" xfId="324" xr:uid="{00000000-0005-0000-0000-00001F010000}"/>
    <cellStyle name="Kontrolní buňka 2" xfId="325" xr:uid="{00000000-0005-0000-0000-000020010000}"/>
    <cellStyle name="Linked Cell" xfId="326" xr:uid="{00000000-0005-0000-0000-000021010000}"/>
    <cellStyle name="měny 2" xfId="36" xr:uid="{00000000-0005-0000-0000-000022010000}"/>
    <cellStyle name="měny 2 2" xfId="37" xr:uid="{00000000-0005-0000-0000-000023010000}"/>
    <cellStyle name="Millares [0]_detalle" xfId="38" xr:uid="{00000000-0005-0000-0000-000024010000}"/>
    <cellStyle name="Millares_detalle" xfId="39" xr:uid="{00000000-0005-0000-0000-000025010000}"/>
    <cellStyle name="Moneda [0]_detalle" xfId="40" xr:uid="{00000000-0005-0000-0000-000026010000}"/>
    <cellStyle name="Moneda_detalle" xfId="41" xr:uid="{00000000-0005-0000-0000-000027010000}"/>
    <cellStyle name="Nadpis 1 2" xfId="327" xr:uid="{00000000-0005-0000-0000-000028010000}"/>
    <cellStyle name="Nadpis 2 2" xfId="328" xr:uid="{00000000-0005-0000-0000-000029010000}"/>
    <cellStyle name="Nadpis 3 2" xfId="329" xr:uid="{00000000-0005-0000-0000-00002A010000}"/>
    <cellStyle name="Nadpis 4 2" xfId="330" xr:uid="{00000000-0005-0000-0000-00002B010000}"/>
    <cellStyle name="Nadpis listu" xfId="331" xr:uid="{00000000-0005-0000-0000-00002C010000}"/>
    <cellStyle name="Název 2" xfId="332" xr:uid="{00000000-0005-0000-0000-00002D010000}"/>
    <cellStyle name="Neutral" xfId="333" xr:uid="{00000000-0005-0000-0000-00002E010000}"/>
    <cellStyle name="Neutrálna" xfId="334" xr:uid="{00000000-0005-0000-0000-00002F010000}"/>
    <cellStyle name="Neutrální 2" xfId="335" xr:uid="{00000000-0005-0000-0000-000030010000}"/>
    <cellStyle name="Normal - Style1" xfId="42" xr:uid="{00000000-0005-0000-0000-000031010000}"/>
    <cellStyle name="Normal 2" xfId="336" xr:uid="{00000000-0005-0000-0000-000032010000}"/>
    <cellStyle name="Normal 2 2" xfId="337" xr:uid="{00000000-0005-0000-0000-000033010000}"/>
    <cellStyle name="Normal 4" xfId="338" xr:uid="{00000000-0005-0000-0000-000034010000}"/>
    <cellStyle name="Normal 4 2" xfId="339" xr:uid="{00000000-0005-0000-0000-000035010000}"/>
    <cellStyle name="Normal_0003pai1" xfId="43" xr:uid="{00000000-0005-0000-0000-000036010000}"/>
    <cellStyle name="Normál_tesco_saját form-szentes" xfId="44" xr:uid="{00000000-0005-0000-0000-000037010000}"/>
    <cellStyle name="Normale_Complete_official_price_list_2007CZ" xfId="340" xr:uid="{00000000-0005-0000-0000-000038010000}"/>
    <cellStyle name="Normálna 2" xfId="341" xr:uid="{00000000-0005-0000-0000-000039010000}"/>
    <cellStyle name="Normálna 2 2" xfId="342" xr:uid="{00000000-0005-0000-0000-00003A010000}"/>
    <cellStyle name="normálne 2" xfId="343" xr:uid="{00000000-0005-0000-0000-00003B010000}"/>
    <cellStyle name="normálne 2 2" xfId="344" xr:uid="{00000000-0005-0000-0000-00003C010000}"/>
    <cellStyle name="normálne 3" xfId="345" xr:uid="{00000000-0005-0000-0000-00003D010000}"/>
    <cellStyle name="normálne 3 2" xfId="346" xr:uid="{00000000-0005-0000-0000-00003E010000}"/>
    <cellStyle name="normálne 4" xfId="347" xr:uid="{00000000-0005-0000-0000-00003F010000}"/>
    <cellStyle name="normálne 4 2" xfId="348" xr:uid="{00000000-0005-0000-0000-000040010000}"/>
    <cellStyle name="normálne 5" xfId="349" xr:uid="{00000000-0005-0000-0000-000041010000}"/>
    <cellStyle name="normálne 5 2" xfId="350" xr:uid="{00000000-0005-0000-0000-000042010000}"/>
    <cellStyle name="normálne 6" xfId="351" xr:uid="{00000000-0005-0000-0000-000043010000}"/>
    <cellStyle name="normálne 6 2" xfId="352" xr:uid="{00000000-0005-0000-0000-000044010000}"/>
    <cellStyle name="Normální" xfId="0" builtinId="0"/>
    <cellStyle name="Normální 10" xfId="353" xr:uid="{00000000-0005-0000-0000-000046010000}"/>
    <cellStyle name="Normální 10 2" xfId="69" xr:uid="{00000000-0005-0000-0000-000047010000}"/>
    <cellStyle name="Normální 11" xfId="354" xr:uid="{00000000-0005-0000-0000-000048010000}"/>
    <cellStyle name="Normální 11 2 2" xfId="355" xr:uid="{00000000-0005-0000-0000-000049010000}"/>
    <cellStyle name="Normální 12" xfId="356" xr:uid="{00000000-0005-0000-0000-00004A010000}"/>
    <cellStyle name="Normální 13" xfId="357" xr:uid="{00000000-0005-0000-0000-00004B010000}"/>
    <cellStyle name="Normální 184" xfId="358" xr:uid="{00000000-0005-0000-0000-00004C010000}"/>
    <cellStyle name="normální 2" xfId="1" xr:uid="{00000000-0005-0000-0000-00004D010000}"/>
    <cellStyle name="Normální 2 10" xfId="359" xr:uid="{00000000-0005-0000-0000-00004E010000}"/>
    <cellStyle name="Normální 2 10 2" xfId="360" xr:uid="{00000000-0005-0000-0000-00004F010000}"/>
    <cellStyle name="Normální 2 11" xfId="361" xr:uid="{00000000-0005-0000-0000-000050010000}"/>
    <cellStyle name="Normální 2 11 2" xfId="362" xr:uid="{00000000-0005-0000-0000-000051010000}"/>
    <cellStyle name="Normální 2 11 3" xfId="363" xr:uid="{00000000-0005-0000-0000-000052010000}"/>
    <cellStyle name="normální 2 2" xfId="45" xr:uid="{00000000-0005-0000-0000-000053010000}"/>
    <cellStyle name="normální 2 3" xfId="46" xr:uid="{00000000-0005-0000-0000-000054010000}"/>
    <cellStyle name="normální 2 4" xfId="47" xr:uid="{00000000-0005-0000-0000-000055010000}"/>
    <cellStyle name="Normální 2 4 2" xfId="364" xr:uid="{00000000-0005-0000-0000-000056010000}"/>
    <cellStyle name="Normální 2 5" xfId="365" xr:uid="{00000000-0005-0000-0000-000057010000}"/>
    <cellStyle name="Normální 2 5 2" xfId="366" xr:uid="{00000000-0005-0000-0000-000058010000}"/>
    <cellStyle name="Normální 2 6" xfId="367" xr:uid="{00000000-0005-0000-0000-000059010000}"/>
    <cellStyle name="Normální 2 6 2" xfId="368" xr:uid="{00000000-0005-0000-0000-00005A010000}"/>
    <cellStyle name="Normální 2 7" xfId="369" xr:uid="{00000000-0005-0000-0000-00005B010000}"/>
    <cellStyle name="Normální 2 7 2" xfId="370" xr:uid="{00000000-0005-0000-0000-00005C010000}"/>
    <cellStyle name="normální 2 8" xfId="371" xr:uid="{00000000-0005-0000-0000-00005D010000}"/>
    <cellStyle name="normální 2 8 2" xfId="372" xr:uid="{00000000-0005-0000-0000-00005E010000}"/>
    <cellStyle name="normální 2 8 3" xfId="373" xr:uid="{00000000-0005-0000-0000-00005F010000}"/>
    <cellStyle name="normální 2 9" xfId="374" xr:uid="{00000000-0005-0000-0000-000060010000}"/>
    <cellStyle name="normální 2 9 2" xfId="375" xr:uid="{00000000-0005-0000-0000-000061010000}"/>
    <cellStyle name="normální 2 9 3" xfId="376" xr:uid="{00000000-0005-0000-0000-000062010000}"/>
    <cellStyle name="normální 2_Rozpočet" xfId="48" xr:uid="{00000000-0005-0000-0000-000063010000}"/>
    <cellStyle name="normální 3" xfId="49" xr:uid="{00000000-0005-0000-0000-000064010000}"/>
    <cellStyle name="normální 3 2" xfId="50" xr:uid="{00000000-0005-0000-0000-000065010000}"/>
    <cellStyle name="Normální 3_F1.1.4.2.0974_04_04_003_00_Rozpočet" xfId="377" xr:uid="{00000000-0005-0000-0000-000066010000}"/>
    <cellStyle name="normální 4" xfId="67" xr:uid="{00000000-0005-0000-0000-000067010000}"/>
    <cellStyle name="normální 4 2" xfId="378" xr:uid="{00000000-0005-0000-0000-000068010000}"/>
    <cellStyle name="normální 4 3" xfId="379" xr:uid="{00000000-0005-0000-0000-000069010000}"/>
    <cellStyle name="normální 5" xfId="380" xr:uid="{00000000-0005-0000-0000-00006A010000}"/>
    <cellStyle name="normální 5 2" xfId="381" xr:uid="{00000000-0005-0000-0000-00006B010000}"/>
    <cellStyle name="Normální 6" xfId="382" xr:uid="{00000000-0005-0000-0000-00006C010000}"/>
    <cellStyle name="Normální 6 2" xfId="383" xr:uid="{00000000-0005-0000-0000-00006D010000}"/>
    <cellStyle name="Normální 6 3" xfId="384" xr:uid="{00000000-0005-0000-0000-00006E010000}"/>
    <cellStyle name="Normální 7" xfId="385" xr:uid="{00000000-0005-0000-0000-00006F010000}"/>
    <cellStyle name="Normální 7 2" xfId="386" xr:uid="{00000000-0005-0000-0000-000070010000}"/>
    <cellStyle name="Normální 8" xfId="387" xr:uid="{00000000-0005-0000-0000-000071010000}"/>
    <cellStyle name="Normální 8 2" xfId="388" xr:uid="{00000000-0005-0000-0000-000072010000}"/>
    <cellStyle name="Normální 9" xfId="389" xr:uid="{00000000-0005-0000-0000-000073010000}"/>
    <cellStyle name="Normální 9 2" xfId="390" xr:uid="{00000000-0005-0000-0000-000074010000}"/>
    <cellStyle name="normální_GB_TB6A_SANITARY_BQ_071601_Vorac" xfId="68" xr:uid="{00000000-0005-0000-0000-000075010000}"/>
    <cellStyle name="normální_List2" xfId="2" xr:uid="{00000000-0005-0000-0000-000076010000}"/>
    <cellStyle name="Normalny_Arkusz1" xfId="391" xr:uid="{00000000-0005-0000-0000-000077010000}"/>
    <cellStyle name="Note" xfId="392" xr:uid="{00000000-0005-0000-0000-000078010000}"/>
    <cellStyle name="Note 2" xfId="393" xr:uid="{00000000-0005-0000-0000-000079010000}"/>
    <cellStyle name="Note 2 2" xfId="394" xr:uid="{00000000-0005-0000-0000-00007A010000}"/>
    <cellStyle name="Note 3" xfId="395" xr:uid="{00000000-0005-0000-0000-00007B010000}"/>
    <cellStyle name="Note 3 2" xfId="396" xr:uid="{00000000-0005-0000-0000-00007C010000}"/>
    <cellStyle name="Note 3 3" xfId="397" xr:uid="{00000000-0005-0000-0000-00007D010000}"/>
    <cellStyle name="Numer katalog" xfId="51" xr:uid="{00000000-0005-0000-0000-00007E010000}"/>
    <cellStyle name="Œ…‹æØ‚è [0.00]_cost" xfId="398" xr:uid="{00000000-0005-0000-0000-00007F010000}"/>
    <cellStyle name="Œ…‹æØ‚è_cost" xfId="399" xr:uid="{00000000-0005-0000-0000-000080010000}"/>
    <cellStyle name="ord12" xfId="400" xr:uid="{00000000-0005-0000-0000-000081010000}"/>
    <cellStyle name="ord6962" xfId="401" xr:uid="{00000000-0005-0000-0000-000082010000}"/>
    <cellStyle name="orders" xfId="402" xr:uid="{00000000-0005-0000-0000-000083010000}"/>
    <cellStyle name="Output" xfId="403" xr:uid="{00000000-0005-0000-0000-000084010000}"/>
    <cellStyle name="ParaBirimi [0]_laroux" xfId="52" xr:uid="{00000000-0005-0000-0000-000085010000}"/>
    <cellStyle name="ParaBirimi_laroux" xfId="53" xr:uid="{00000000-0005-0000-0000-000086010000}"/>
    <cellStyle name="Percent [2]" xfId="54" xr:uid="{00000000-0005-0000-0000-000087010000}"/>
    <cellStyle name="Podhlavička" xfId="404" xr:uid="{00000000-0005-0000-0000-000088010000}"/>
    <cellStyle name="pozice" xfId="405" xr:uid="{00000000-0005-0000-0000-000089010000}"/>
    <cellStyle name="pozice 2" xfId="406" xr:uid="{00000000-0005-0000-0000-00008A010000}"/>
    <cellStyle name="pozice 3" xfId="407" xr:uid="{00000000-0005-0000-0000-00008B010000}"/>
    <cellStyle name="Poznámka 2" xfId="408" xr:uid="{00000000-0005-0000-0000-00008C010000}"/>
    <cellStyle name="Poznámka 2 2" xfId="409" xr:uid="{00000000-0005-0000-0000-00008D010000}"/>
    <cellStyle name="Prepojená bunka" xfId="410" xr:uid="{00000000-0005-0000-0000-00008E010000}"/>
    <cellStyle name="procent 2" xfId="411" xr:uid="{00000000-0005-0000-0000-00008F010000}"/>
    <cellStyle name="procent 2 2" xfId="412" xr:uid="{00000000-0005-0000-0000-000090010000}"/>
    <cellStyle name="procent 2 2 2" xfId="413" xr:uid="{00000000-0005-0000-0000-000091010000}"/>
    <cellStyle name="procent 2 2 3" xfId="414" xr:uid="{00000000-0005-0000-0000-000092010000}"/>
    <cellStyle name="procent 2 3" xfId="415" xr:uid="{00000000-0005-0000-0000-000093010000}"/>
    <cellStyle name="procent 2 4" xfId="416" xr:uid="{00000000-0005-0000-0000-000094010000}"/>
    <cellStyle name="Procenta 2" xfId="417" xr:uid="{00000000-0005-0000-0000-000095010000}"/>
    <cellStyle name="Procenta 2 2" xfId="418" xr:uid="{00000000-0005-0000-0000-000096010000}"/>
    <cellStyle name="Procenta 3" xfId="419" xr:uid="{00000000-0005-0000-0000-000097010000}"/>
    <cellStyle name="Procenta 4" xfId="420" xr:uid="{00000000-0005-0000-0000-000098010000}"/>
    <cellStyle name="Procenta 4 2" xfId="421" xr:uid="{00000000-0005-0000-0000-000099010000}"/>
    <cellStyle name="Procenta 4 3" xfId="422" xr:uid="{00000000-0005-0000-0000-00009A010000}"/>
    <cellStyle name="Propojená buňka 2" xfId="423" xr:uid="{00000000-0005-0000-0000-00009B010000}"/>
    <cellStyle name="R_text" xfId="55" xr:uid="{00000000-0005-0000-0000-00009C010000}"/>
    <cellStyle name="rozpočet" xfId="424" xr:uid="{00000000-0005-0000-0000-00009D010000}"/>
    <cellStyle name="Spolu" xfId="425" xr:uid="{00000000-0005-0000-0000-00009E010000}"/>
    <cellStyle name="Správně 2" xfId="426" xr:uid="{00000000-0005-0000-0000-00009F010000}"/>
    <cellStyle name="Standaard_005-A3-200 (5.3) - lars" xfId="427" xr:uid="{00000000-0005-0000-0000-0000A0010000}"/>
    <cellStyle name="Standard_aktuell" xfId="56" xr:uid="{00000000-0005-0000-0000-0000A1010000}"/>
    <cellStyle name="Styl 1" xfId="57" xr:uid="{00000000-0005-0000-0000-0000A2010000}"/>
    <cellStyle name="Styl 1 2" xfId="428" xr:uid="{00000000-0005-0000-0000-0000A3010000}"/>
    <cellStyle name="Styl 1 2 2" xfId="429" xr:uid="{00000000-0005-0000-0000-0000A4010000}"/>
    <cellStyle name="Styl 1 2 2 2" xfId="430" xr:uid="{00000000-0005-0000-0000-0000A5010000}"/>
    <cellStyle name="Styl 1 2 3" xfId="431" xr:uid="{00000000-0005-0000-0000-0000A6010000}"/>
    <cellStyle name="Styl 1 2 3 2" xfId="432" xr:uid="{00000000-0005-0000-0000-0000A7010000}"/>
    <cellStyle name="Styl 1 2 4" xfId="433" xr:uid="{00000000-0005-0000-0000-0000A8010000}"/>
    <cellStyle name="Styl 1 2 4 2" xfId="434" xr:uid="{00000000-0005-0000-0000-0000A9010000}"/>
    <cellStyle name="Styl 1 2 5" xfId="435" xr:uid="{00000000-0005-0000-0000-0000AA010000}"/>
    <cellStyle name="Styl 1 3" xfId="436" xr:uid="{00000000-0005-0000-0000-0000AB010000}"/>
    <cellStyle name="Styl 1 3 2" xfId="437" xr:uid="{00000000-0005-0000-0000-0000AC010000}"/>
    <cellStyle name="Styl 1 4" xfId="438" xr:uid="{00000000-0005-0000-0000-0000AD010000}"/>
    <cellStyle name="Styl 1 4 2" xfId="439" xr:uid="{00000000-0005-0000-0000-0000AE010000}"/>
    <cellStyle name="Styl 1 5" xfId="440" xr:uid="{00000000-0005-0000-0000-0000AF010000}"/>
    <cellStyle name="Styl 1_SO 001-70  VZT-POL" xfId="441" xr:uid="{00000000-0005-0000-0000-0000B0010000}"/>
    <cellStyle name="Styl 2" xfId="58" xr:uid="{00000000-0005-0000-0000-0000B1010000}"/>
    <cellStyle name="Style 1" xfId="442" xr:uid="{00000000-0005-0000-0000-0000B2010000}"/>
    <cellStyle name="Style 1 2" xfId="443" xr:uid="{00000000-0005-0000-0000-0000B3010000}"/>
    <cellStyle name="Style 1 2 2" xfId="444" xr:uid="{00000000-0005-0000-0000-0000B4010000}"/>
    <cellStyle name="Style 1 3" xfId="445" xr:uid="{00000000-0005-0000-0000-0000B5010000}"/>
    <cellStyle name="SUAT1" xfId="59" xr:uid="{00000000-0005-0000-0000-0000B6010000}"/>
    <cellStyle name="Štýl 1" xfId="446" xr:uid="{00000000-0005-0000-0000-0000B7010000}"/>
    <cellStyle name="text" xfId="447" xr:uid="{00000000-0005-0000-0000-0000B8010000}"/>
    <cellStyle name="Text upozornění 2" xfId="448" xr:uid="{00000000-0005-0000-0000-0000B9010000}"/>
    <cellStyle name="Text upozornenia" xfId="449" xr:uid="{00000000-0005-0000-0000-0000BA010000}"/>
    <cellStyle name="Title" xfId="450" xr:uid="{00000000-0005-0000-0000-0000BB010000}"/>
    <cellStyle name="titre1" xfId="451" xr:uid="{00000000-0005-0000-0000-0000BC010000}"/>
    <cellStyle name="titre2" xfId="452" xr:uid="{00000000-0005-0000-0000-0000BD010000}"/>
    <cellStyle name="Titul" xfId="453" xr:uid="{00000000-0005-0000-0000-0000BE010000}"/>
    <cellStyle name="Total" xfId="454" xr:uid="{00000000-0005-0000-0000-0000BF010000}"/>
    <cellStyle name="Update" xfId="60" xr:uid="{00000000-0005-0000-0000-0000C0010000}"/>
    <cellStyle name="Virgül [0]_AD1" xfId="61" xr:uid="{00000000-0005-0000-0000-0000C1010000}"/>
    <cellStyle name="Virgül_AD1" xfId="62" xr:uid="{00000000-0005-0000-0000-0000C2010000}"/>
    <cellStyle name="Vstup 2" xfId="455" xr:uid="{00000000-0005-0000-0000-0000C3010000}"/>
    <cellStyle name="Výpočet 2" xfId="456" xr:uid="{00000000-0005-0000-0000-0000C4010000}"/>
    <cellStyle name="Výstup 2" xfId="457" xr:uid="{00000000-0005-0000-0000-0000C5010000}"/>
    <cellStyle name="Vysvětlující text 2" xfId="458" xr:uid="{00000000-0005-0000-0000-0000C6010000}"/>
    <cellStyle name="Vysvetľujúci text" xfId="459" xr:uid="{00000000-0005-0000-0000-0000C7010000}"/>
    <cellStyle name="Währung" xfId="460" xr:uid="{00000000-0005-0000-0000-0000C8010000}"/>
    <cellStyle name="Währung [0]_Compiling Utility Macros" xfId="63" xr:uid="{00000000-0005-0000-0000-0000C9010000}"/>
    <cellStyle name="Währung_Compiling Utility Macros" xfId="64" xr:uid="{00000000-0005-0000-0000-0000CA010000}"/>
    <cellStyle name="Walutowy [0]_laroux" xfId="65" xr:uid="{00000000-0005-0000-0000-0000CB010000}"/>
    <cellStyle name="Walutowy_laroux" xfId="66" xr:uid="{00000000-0005-0000-0000-0000CC010000}"/>
    <cellStyle name="Warning Text" xfId="461" xr:uid="{00000000-0005-0000-0000-0000CD010000}"/>
    <cellStyle name="zamówienia" xfId="462" xr:uid="{00000000-0005-0000-0000-0000CE010000}"/>
    <cellStyle name="Zlá" xfId="463" xr:uid="{00000000-0005-0000-0000-0000CF010000}"/>
    <cellStyle name="Zvýraznění 1 2" xfId="464" xr:uid="{00000000-0005-0000-0000-0000D0010000}"/>
    <cellStyle name="Zvýraznění 2 2" xfId="465" xr:uid="{00000000-0005-0000-0000-0000D1010000}"/>
    <cellStyle name="Zvýraznění 3 2" xfId="466" xr:uid="{00000000-0005-0000-0000-0000D2010000}"/>
    <cellStyle name="Zvýraznění 4 2" xfId="467" xr:uid="{00000000-0005-0000-0000-0000D3010000}"/>
    <cellStyle name="Zvýraznění 5 2" xfId="468" xr:uid="{00000000-0005-0000-0000-0000D4010000}"/>
    <cellStyle name="Zvýraznění 6 2" xfId="469" xr:uid="{00000000-0005-0000-0000-0000D5010000}"/>
    <cellStyle name="Zvýraznenie1" xfId="470" xr:uid="{00000000-0005-0000-0000-0000D6010000}"/>
    <cellStyle name="Zvýraznenie2" xfId="471" xr:uid="{00000000-0005-0000-0000-0000D7010000}"/>
    <cellStyle name="Zvýraznenie3" xfId="472" xr:uid="{00000000-0005-0000-0000-0000D8010000}"/>
    <cellStyle name="Zvýraznenie4" xfId="473" xr:uid="{00000000-0005-0000-0000-0000D9010000}"/>
    <cellStyle name="Zvýraznenie5" xfId="474" xr:uid="{00000000-0005-0000-0000-0000DA010000}"/>
    <cellStyle name="Zvýraznenie6" xfId="475" xr:uid="{00000000-0005-0000-0000-0000DB010000}"/>
    <cellStyle name="쉼표 [0]_PAC1_Extra Works" xfId="476" xr:uid="{00000000-0005-0000-0000-0000DC010000}"/>
    <cellStyle name="표준_PAC1_Extra Works" xfId="477" xr:uid="{00000000-0005-0000-0000-0000DD010000}"/>
    <cellStyle name="桁区切り [0.00]_22Oct01Toyota Indirect Cost Summary Package-F(P&amp;W shop)" xfId="478" xr:uid="{00000000-0005-0000-0000-0000DE010000}"/>
    <cellStyle name="桁区切り_Package -F PROPOSED STAFF SCHEDULE 27,July,01" xfId="479" xr:uid="{00000000-0005-0000-0000-0000DF010000}"/>
    <cellStyle name="標準_031007Drawing schedule" xfId="480" xr:uid="{00000000-0005-0000-0000-0000E0010000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35" t="s">
        <v>40</v>
      </c>
    </row>
    <row r="2" spans="1:7" ht="57.75" customHeight="1">
      <c r="A2" s="532" t="s">
        <v>41</v>
      </c>
      <c r="B2" s="532"/>
      <c r="C2" s="532"/>
      <c r="D2" s="532"/>
      <c r="E2" s="532"/>
      <c r="F2" s="532"/>
      <c r="G2" s="532"/>
    </row>
  </sheetData>
  <mergeCells count="1">
    <mergeCell ref="A2:G2"/>
  </mergeCells>
  <pageMargins left="1.1023622047244095" right="0.70866141732283472" top="1.181102362204724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/>
  <dimension ref="A1:O81"/>
  <sheetViews>
    <sheetView showGridLines="0" tabSelected="1" topLeftCell="B41" zoomScaleSheetLayoutView="75" workbookViewId="0">
      <selection activeCell="N55" sqref="N55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1" t="s">
        <v>38</v>
      </c>
      <c r="B1" s="542" t="s">
        <v>4</v>
      </c>
      <c r="C1" s="543"/>
      <c r="D1" s="543"/>
      <c r="E1" s="543"/>
      <c r="F1" s="543"/>
      <c r="G1" s="543"/>
      <c r="H1" s="543"/>
      <c r="I1" s="543"/>
      <c r="J1" s="544"/>
    </row>
    <row r="2" spans="1:15" ht="36" customHeight="1">
      <c r="A2" s="3"/>
      <c r="B2" s="77" t="s">
        <v>24</v>
      </c>
      <c r="C2" s="78"/>
      <c r="D2" s="79" t="s">
        <v>43</v>
      </c>
      <c r="E2" s="551" t="s">
        <v>44</v>
      </c>
      <c r="F2" s="552"/>
      <c r="G2" s="552"/>
      <c r="H2" s="552"/>
      <c r="I2" s="552"/>
      <c r="J2" s="553"/>
      <c r="O2" s="2"/>
    </row>
    <row r="3" spans="1:15" ht="27" hidden="1" customHeight="1">
      <c r="A3" s="3"/>
      <c r="B3" s="80"/>
      <c r="C3" s="78"/>
      <c r="D3" s="81"/>
      <c r="E3" s="554"/>
      <c r="F3" s="555"/>
      <c r="G3" s="555"/>
      <c r="H3" s="555"/>
      <c r="I3" s="555"/>
      <c r="J3" s="556"/>
    </row>
    <row r="4" spans="1:15" ht="23.25" customHeight="1">
      <c r="A4" s="3"/>
      <c r="B4" s="82"/>
      <c r="C4" s="83"/>
      <c r="D4" s="84"/>
      <c r="E4" s="564"/>
      <c r="F4" s="564"/>
      <c r="G4" s="564"/>
      <c r="H4" s="564"/>
      <c r="I4" s="564"/>
      <c r="J4" s="565"/>
    </row>
    <row r="5" spans="1:15" ht="24" customHeight="1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>
      <c r="A11" s="3"/>
      <c r="B11" s="45" t="s">
        <v>20</v>
      </c>
      <c r="C11" s="4"/>
      <c r="D11" s="558"/>
      <c r="E11" s="558"/>
      <c r="F11" s="558"/>
      <c r="G11" s="558"/>
      <c r="H11" s="26" t="s">
        <v>42</v>
      </c>
      <c r="I11" s="86"/>
      <c r="J11" s="10"/>
    </row>
    <row r="12" spans="1:15" ht="15.75" customHeight="1">
      <c r="A12" s="3"/>
      <c r="B12" s="39"/>
      <c r="C12" s="24"/>
      <c r="D12" s="563"/>
      <c r="E12" s="563"/>
      <c r="F12" s="563"/>
      <c r="G12" s="563"/>
      <c r="H12" s="26" t="s">
        <v>36</v>
      </c>
      <c r="I12" s="86"/>
      <c r="J12" s="10"/>
    </row>
    <row r="13" spans="1:15" ht="15.75" customHeight="1">
      <c r="A13" s="3"/>
      <c r="B13" s="40"/>
      <c r="C13" s="25"/>
      <c r="D13" s="85"/>
      <c r="E13" s="566"/>
      <c r="F13" s="567"/>
      <c r="G13" s="567"/>
      <c r="H13" s="27"/>
      <c r="I13" s="32"/>
      <c r="J13" s="49"/>
    </row>
    <row r="14" spans="1:15" ht="24" customHeight="1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3"/>
      <c r="B15" s="50" t="s">
        <v>34</v>
      </c>
      <c r="C15" s="70"/>
      <c r="D15" s="51"/>
      <c r="E15" s="557"/>
      <c r="F15" s="557"/>
      <c r="G15" s="559"/>
      <c r="H15" s="559"/>
      <c r="I15" s="559" t="s">
        <v>31</v>
      </c>
      <c r="J15" s="560"/>
    </row>
    <row r="16" spans="1:15" ht="23.25" customHeight="1">
      <c r="A16" s="138" t="s">
        <v>26</v>
      </c>
      <c r="B16" s="55" t="s">
        <v>26</v>
      </c>
      <c r="C16" s="56"/>
      <c r="D16" s="57"/>
      <c r="E16" s="548"/>
      <c r="F16" s="549"/>
      <c r="G16" s="548"/>
      <c r="H16" s="549"/>
      <c r="I16" s="548">
        <f>SUMIF(F55:F77,A16,I55:I77)+SUMIF(F55:F77,"PSU",I55:I77)</f>
        <v>0</v>
      </c>
      <c r="J16" s="550"/>
    </row>
    <row r="17" spans="1:10" ht="23.25" customHeight="1">
      <c r="A17" s="138" t="s">
        <v>27</v>
      </c>
      <c r="B17" s="55" t="s">
        <v>27</v>
      </c>
      <c r="C17" s="56"/>
      <c r="D17" s="57"/>
      <c r="E17" s="548"/>
      <c r="F17" s="549"/>
      <c r="G17" s="548"/>
      <c r="H17" s="549"/>
      <c r="I17" s="548">
        <f>SUMIF(F55:F77,A17,I55:I77)</f>
        <v>0</v>
      </c>
      <c r="J17" s="550"/>
    </row>
    <row r="18" spans="1:10" ht="23.25" customHeight="1">
      <c r="A18" s="138" t="s">
        <v>28</v>
      </c>
      <c r="B18" s="55" t="s">
        <v>28</v>
      </c>
      <c r="C18" s="56"/>
      <c r="D18" s="57"/>
      <c r="E18" s="548"/>
      <c r="F18" s="549"/>
      <c r="G18" s="548"/>
      <c r="H18" s="549"/>
      <c r="I18" s="548">
        <f>SUMIF(F55:F77,A18,I55:I77)</f>
        <v>0</v>
      </c>
      <c r="J18" s="550"/>
    </row>
    <row r="19" spans="1:10" ht="23.25" customHeight="1">
      <c r="A19" s="138" t="s">
        <v>113</v>
      </c>
      <c r="B19" s="55" t="s">
        <v>29</v>
      </c>
      <c r="C19" s="56"/>
      <c r="D19" s="57"/>
      <c r="E19" s="548"/>
      <c r="F19" s="549"/>
      <c r="G19" s="548"/>
      <c r="H19" s="549"/>
      <c r="I19" s="548">
        <f>SUMIF(F55:F77,A19,I55:I77)</f>
        <v>0</v>
      </c>
      <c r="J19" s="550"/>
    </row>
    <row r="20" spans="1:10" ht="23.25" customHeight="1">
      <c r="A20" s="138" t="s">
        <v>114</v>
      </c>
      <c r="B20" s="55" t="s">
        <v>30</v>
      </c>
      <c r="C20" s="56"/>
      <c r="D20" s="57"/>
      <c r="E20" s="548"/>
      <c r="F20" s="549"/>
      <c r="G20" s="548"/>
      <c r="H20" s="549"/>
      <c r="I20" s="548">
        <f>SUMIF(F55:F77,A20,I55:I77)</f>
        <v>0</v>
      </c>
      <c r="J20" s="550"/>
    </row>
    <row r="21" spans="1:10" ht="23.25" customHeight="1">
      <c r="A21" s="3"/>
      <c r="B21" s="72" t="s">
        <v>31</v>
      </c>
      <c r="C21" s="73"/>
      <c r="D21" s="74"/>
      <c r="E21" s="561"/>
      <c r="F21" s="562"/>
      <c r="G21" s="561"/>
      <c r="H21" s="562"/>
      <c r="I21" s="561">
        <f>SUM(I16:J20)</f>
        <v>0</v>
      </c>
      <c r="J21" s="573"/>
    </row>
    <row r="22" spans="1:10" ht="33" customHeight="1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571">
        <f>ZakladDPHSniVypocet</f>
        <v>0</v>
      </c>
      <c r="H23" s="572"/>
      <c r="I23" s="572"/>
      <c r="J23" s="60" t="str">
        <f t="shared" ref="J23:J28" si="0">Mena</f>
        <v>CZK</v>
      </c>
    </row>
    <row r="24" spans="1:10" ht="23.25" customHeight="1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569">
        <f>IF(A24&gt;50, ROUNDUP(A23, 0), ROUNDDOWN(A23, 0))</f>
        <v>0</v>
      </c>
      <c r="H24" s="570"/>
      <c r="I24" s="570"/>
      <c r="J24" s="60" t="str">
        <f t="shared" si="0"/>
        <v>CZK</v>
      </c>
    </row>
    <row r="25" spans="1:10" ht="23.25" customHeight="1">
      <c r="A25" s="3">
        <f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571">
        <f>ZakladDPHZaklVypocet</f>
        <v>0</v>
      </c>
      <c r="H25" s="572"/>
      <c r="I25" s="572"/>
      <c r="J25" s="60" t="str">
        <f t="shared" si="0"/>
        <v>CZK</v>
      </c>
    </row>
    <row r="26" spans="1:10" ht="23.25" customHeight="1">
      <c r="A26" s="3">
        <f>(A25-INT(A25))*100</f>
        <v>0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545">
        <f>IF(A26&gt;50, ROUNDUP(A25, 0), ROUNDDOWN(A25, 0))</f>
        <v>0</v>
      </c>
      <c r="H26" s="546"/>
      <c r="I26" s="546"/>
      <c r="J26" s="54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6" t="s">
        <v>5</v>
      </c>
      <c r="C27" s="19"/>
      <c r="D27" s="22"/>
      <c r="E27" s="19"/>
      <c r="F27" s="20"/>
      <c r="G27" s="547">
        <f>CenaCelkem-(ZakladDPHSni+DPHSni+ZakladDPHZakl+DPHZakl)</f>
        <v>0</v>
      </c>
      <c r="H27" s="547"/>
      <c r="I27" s="547"/>
      <c r="J27" s="61" t="str">
        <f t="shared" si="0"/>
        <v>CZK</v>
      </c>
    </row>
    <row r="28" spans="1:10" ht="27.75" hidden="1" customHeight="1" thickBot="1">
      <c r="A28" s="3"/>
      <c r="B28" s="115" t="s">
        <v>25</v>
      </c>
      <c r="C28" s="116"/>
      <c r="D28" s="116"/>
      <c r="E28" s="117"/>
      <c r="F28" s="118"/>
      <c r="G28" s="574">
        <f>ZakladDPHSniVypocet+ZakladDPHZaklVypocet</f>
        <v>0</v>
      </c>
      <c r="H28" s="575"/>
      <c r="I28" s="575"/>
      <c r="J28" s="119" t="str">
        <f t="shared" si="0"/>
        <v>CZK</v>
      </c>
    </row>
    <row r="29" spans="1:10" ht="27.75" customHeight="1" thickBot="1">
      <c r="A29" s="3">
        <f>(A27-INT(A27))*100</f>
        <v>0</v>
      </c>
      <c r="B29" s="115" t="s">
        <v>37</v>
      </c>
      <c r="C29" s="120"/>
      <c r="D29" s="120"/>
      <c r="E29" s="120"/>
      <c r="F29" s="120"/>
      <c r="G29" s="574">
        <f>IF(A29&gt;50, ROUNDUP(A27, 0), ROUNDDOWN(A27, 0))</f>
        <v>0</v>
      </c>
      <c r="H29" s="574"/>
      <c r="I29" s="574"/>
      <c r="J29" s="121" t="s">
        <v>63</v>
      </c>
    </row>
    <row r="30" spans="1:10" ht="12.75" customHeight="1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43720</v>
      </c>
      <c r="I32" s="37"/>
      <c r="J32" s="11"/>
    </row>
    <row r="33" spans="1:10" ht="47.25" customHeight="1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>
      <c r="A34" s="28"/>
      <c r="B34" s="28"/>
      <c r="C34" s="29"/>
      <c r="D34" s="576"/>
      <c r="E34" s="577"/>
      <c r="F34" s="29"/>
      <c r="G34" s="576"/>
      <c r="H34" s="577"/>
      <c r="I34" s="577"/>
      <c r="J34" s="36"/>
    </row>
    <row r="35" spans="1:10" ht="12.75" customHeight="1">
      <c r="A35" s="3"/>
      <c r="B35" s="3"/>
      <c r="C35" s="4"/>
      <c r="D35" s="568" t="s">
        <v>2</v>
      </c>
      <c r="E35" s="568"/>
      <c r="F35" s="4"/>
      <c r="G35" s="43"/>
      <c r="H35" s="12" t="s">
        <v>3</v>
      </c>
      <c r="I35" s="43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2" t="s">
        <v>17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>
      <c r="A38" s="91" t="s">
        <v>39</v>
      </c>
      <c r="B38" s="95" t="s">
        <v>18</v>
      </c>
      <c r="C38" s="96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>
      <c r="A39" s="91">
        <v>1</v>
      </c>
      <c r="B39" s="101" t="s">
        <v>45</v>
      </c>
      <c r="C39" s="535"/>
      <c r="D39" s="536"/>
      <c r="E39" s="536"/>
      <c r="F39" s="102">
        <f>'01 10880_01 Pol'!AE123+'01 10880_02 Pol'!AE47+'01 10880_03 Pol'!AE20+'01 10880_04 Pol'!AE28+'01 10880_05 Pol'!AE11+'01 10880_06 Pol'!AE11+'01 10880_07 Pol'!AE11</f>
        <v>0</v>
      </c>
      <c r="G39" s="103">
        <f>'01 10880_01 Pol'!AF123+'01 10880_02 Pol'!AF47+'01 10880_03 Pol'!AF20+'01 10880_04 Pol'!AF28+'01 10880_05 Pol'!AF11+'01 10880_06 Pol'!AF11+'01 10880_07 Pol'!AF11</f>
        <v>0</v>
      </c>
      <c r="H39" s="104">
        <f t="shared" ref="H39:H47" si="1">(F39*SazbaDPH1/100)+(G39*SazbaDPH2/100)</f>
        <v>0</v>
      </c>
      <c r="I39" s="104">
        <f t="shared" ref="I39:I47" si="2">F39+G39+H39</f>
        <v>0</v>
      </c>
      <c r="J39" s="105" t="str">
        <f t="shared" ref="J39:J47" si="3">IF(CenaCelkemVypocet=0,"",I39/CenaCelkemVypocet*100)</f>
        <v/>
      </c>
    </row>
    <row r="40" spans="1:10" ht="25.5" customHeight="1">
      <c r="A40" s="91">
        <v>2</v>
      </c>
      <c r="B40" s="106" t="s">
        <v>46</v>
      </c>
      <c r="C40" s="540" t="s">
        <v>47</v>
      </c>
      <c r="D40" s="541"/>
      <c r="E40" s="541"/>
      <c r="F40" s="107">
        <f>'01 10880_01 Pol'!AE123+'01 10880_02 Pol'!AE47+'01 10880_03 Pol'!AE20+'01 10880_04 Pol'!AE28+'01 10880_05 Pol'!AE11+'01 10880_06 Pol'!AE11+'01 10880_07 Pol'!AE11</f>
        <v>0</v>
      </c>
      <c r="G40" s="108">
        <f>'01 10880_01 Pol'!AF123+'01 10880_02 Pol'!AF47+'01 10880_03 Pol'!AF20+'01 10880_04 Pol'!AF28+'01 10880_05 Pol'!AF11+'01 10880_06 Pol'!AF11+'01 10880_07 Pol'!AF11</f>
        <v>0</v>
      </c>
      <c r="H40" s="108">
        <f t="shared" si="1"/>
        <v>0</v>
      </c>
      <c r="I40" s="108">
        <f t="shared" si="2"/>
        <v>0</v>
      </c>
      <c r="J40" s="109" t="str">
        <f t="shared" si="3"/>
        <v/>
      </c>
    </row>
    <row r="41" spans="1:10" ht="25.5" customHeight="1">
      <c r="A41" s="91">
        <v>3</v>
      </c>
      <c r="B41" s="110" t="s">
        <v>48</v>
      </c>
      <c r="C41" s="535" t="s">
        <v>49</v>
      </c>
      <c r="D41" s="536"/>
      <c r="E41" s="536"/>
      <c r="F41" s="111">
        <f>'01 10880_01 Pol'!AE123</f>
        <v>0</v>
      </c>
      <c r="G41" s="104">
        <f>'01 10880_01 Pol'!AF123</f>
        <v>0</v>
      </c>
      <c r="H41" s="104">
        <f t="shared" si="1"/>
        <v>0</v>
      </c>
      <c r="I41" s="104">
        <f t="shared" si="2"/>
        <v>0</v>
      </c>
      <c r="J41" s="105" t="str">
        <f t="shared" si="3"/>
        <v/>
      </c>
    </row>
    <row r="42" spans="1:10" ht="25.5" customHeight="1">
      <c r="A42" s="91">
        <v>3</v>
      </c>
      <c r="B42" s="110" t="s">
        <v>50</v>
      </c>
      <c r="C42" s="535" t="s">
        <v>51</v>
      </c>
      <c r="D42" s="536"/>
      <c r="E42" s="536"/>
      <c r="F42" s="111">
        <f>'01 10880_02 Pol'!AE47</f>
        <v>0</v>
      </c>
      <c r="G42" s="104">
        <f>'01 10880_02 Pol'!AF47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>
      <c r="A43" s="91">
        <v>3</v>
      </c>
      <c r="B43" s="110" t="s">
        <v>52</v>
      </c>
      <c r="C43" s="535" t="s">
        <v>53</v>
      </c>
      <c r="D43" s="536"/>
      <c r="E43" s="536"/>
      <c r="F43" s="111">
        <f>'01 10880_03 Pol'!AE20</f>
        <v>0</v>
      </c>
      <c r="G43" s="104">
        <f>'01 10880_03 Pol'!AF20</f>
        <v>0</v>
      </c>
      <c r="H43" s="104">
        <f t="shared" si="1"/>
        <v>0</v>
      </c>
      <c r="I43" s="104">
        <f t="shared" si="2"/>
        <v>0</v>
      </c>
      <c r="J43" s="105" t="str">
        <f t="shared" si="3"/>
        <v/>
      </c>
    </row>
    <row r="44" spans="1:10" ht="25.5" customHeight="1">
      <c r="A44" s="91">
        <v>3</v>
      </c>
      <c r="B44" s="110" t="s">
        <v>54</v>
      </c>
      <c r="C44" s="535" t="s">
        <v>55</v>
      </c>
      <c r="D44" s="536"/>
      <c r="E44" s="536"/>
      <c r="F44" s="111">
        <f>'01 10880_04 Pol'!AE28</f>
        <v>0</v>
      </c>
      <c r="G44" s="104">
        <f>'01 10880_04 Pol'!AF28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>
      <c r="A45" s="91">
        <v>3</v>
      </c>
      <c r="B45" s="110" t="s">
        <v>56</v>
      </c>
      <c r="C45" s="535" t="s">
        <v>57</v>
      </c>
      <c r="D45" s="536"/>
      <c r="E45" s="536"/>
      <c r="F45" s="111">
        <f>'01 10880_05 Pol'!AE11</f>
        <v>0</v>
      </c>
      <c r="G45" s="104">
        <f>'01 10880_05 Pol'!AF11</f>
        <v>0</v>
      </c>
      <c r="H45" s="104">
        <f t="shared" si="1"/>
        <v>0</v>
      </c>
      <c r="I45" s="104">
        <f t="shared" si="2"/>
        <v>0</v>
      </c>
      <c r="J45" s="105" t="str">
        <f t="shared" si="3"/>
        <v/>
      </c>
    </row>
    <row r="46" spans="1:10" ht="25.5" customHeight="1">
      <c r="A46" s="91">
        <v>3</v>
      </c>
      <c r="B46" s="110" t="s">
        <v>58</v>
      </c>
      <c r="C46" s="535" t="s">
        <v>59</v>
      </c>
      <c r="D46" s="536"/>
      <c r="E46" s="536"/>
      <c r="F46" s="111">
        <f>'01 10880_06 Pol'!AE11</f>
        <v>0</v>
      </c>
      <c r="G46" s="104">
        <f>'01 10880_06 Pol'!AF11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>
      <c r="A47" s="91">
        <v>3</v>
      </c>
      <c r="B47" s="110" t="s">
        <v>60</v>
      </c>
      <c r="C47" s="535" t="s">
        <v>61</v>
      </c>
      <c r="D47" s="536"/>
      <c r="E47" s="536"/>
      <c r="F47" s="111">
        <f>'01 10880_07 Pol'!AE11</f>
        <v>0</v>
      </c>
      <c r="G47" s="104">
        <f>'01 10880_07 Pol'!AF11</f>
        <v>0</v>
      </c>
      <c r="H47" s="104">
        <f t="shared" si="1"/>
        <v>0</v>
      </c>
      <c r="I47" s="104">
        <f t="shared" si="2"/>
        <v>0</v>
      </c>
      <c r="J47" s="105" t="str">
        <f t="shared" si="3"/>
        <v/>
      </c>
    </row>
    <row r="48" spans="1:10" ht="25.5" customHeight="1">
      <c r="A48" s="91"/>
      <c r="B48" s="537" t="s">
        <v>62</v>
      </c>
      <c r="C48" s="538"/>
      <c r="D48" s="538"/>
      <c r="E48" s="539"/>
      <c r="F48" s="112">
        <f>SUMIF(A39:A47,"=1",F39:F47)</f>
        <v>0</v>
      </c>
      <c r="G48" s="113">
        <f>SUMIF(A39:A47,"=1",G39:G47)</f>
        <v>0</v>
      </c>
      <c r="H48" s="113">
        <f>SUMIF(A39:A47,"=1",H39:H47)</f>
        <v>0</v>
      </c>
      <c r="I48" s="113">
        <f>SUMIF(A39:A47,"=1",I39:I47)</f>
        <v>0</v>
      </c>
      <c r="J48" s="114">
        <f>SUMIF(A39:A47,"=1",J39:J47)</f>
        <v>0</v>
      </c>
    </row>
    <row r="52" spans="1:10" ht="15.75">
      <c r="B52" s="122" t="s">
        <v>64</v>
      </c>
    </row>
    <row r="54" spans="1:10" ht="25.5" customHeight="1">
      <c r="A54" s="123"/>
      <c r="B54" s="126" t="s">
        <v>18</v>
      </c>
      <c r="C54" s="126" t="s">
        <v>6</v>
      </c>
      <c r="D54" s="127"/>
      <c r="E54" s="127"/>
      <c r="F54" s="128" t="s">
        <v>65</v>
      </c>
      <c r="G54" s="128"/>
      <c r="H54" s="128"/>
      <c r="I54" s="128" t="s">
        <v>31</v>
      </c>
      <c r="J54" s="128" t="s">
        <v>0</v>
      </c>
    </row>
    <row r="55" spans="1:10" ht="25.5" customHeight="1">
      <c r="A55" s="124"/>
      <c r="B55" s="129" t="s">
        <v>66</v>
      </c>
      <c r="C55" s="533" t="s">
        <v>67</v>
      </c>
      <c r="D55" s="534"/>
      <c r="E55" s="534"/>
      <c r="F55" s="136" t="s">
        <v>26</v>
      </c>
      <c r="G55" s="130"/>
      <c r="H55" s="130"/>
      <c r="I55" s="130">
        <f>'01 10880_01 Pol'!G8</f>
        <v>0</v>
      </c>
      <c r="J55" s="134" t="str">
        <f>IF(I78=0,"",I55/I78*100)</f>
        <v/>
      </c>
    </row>
    <row r="56" spans="1:10" ht="25.5" customHeight="1">
      <c r="A56" s="124"/>
      <c r="B56" s="129" t="s">
        <v>68</v>
      </c>
      <c r="C56" s="533" t="s">
        <v>69</v>
      </c>
      <c r="D56" s="534"/>
      <c r="E56" s="534"/>
      <c r="F56" s="136" t="s">
        <v>26</v>
      </c>
      <c r="G56" s="130"/>
      <c r="H56" s="130"/>
      <c r="I56" s="130">
        <f>'01 10880_01 Pol'!G17</f>
        <v>0</v>
      </c>
      <c r="J56" s="134" t="str">
        <f>IF(I78=0,"",I56/I78*100)</f>
        <v/>
      </c>
    </row>
    <row r="57" spans="1:10" ht="25.5" customHeight="1">
      <c r="A57" s="124"/>
      <c r="B57" s="129" t="s">
        <v>70</v>
      </c>
      <c r="C57" s="533" t="s">
        <v>71</v>
      </c>
      <c r="D57" s="534"/>
      <c r="E57" s="534"/>
      <c r="F57" s="136" t="s">
        <v>26</v>
      </c>
      <c r="G57" s="130"/>
      <c r="H57" s="130"/>
      <c r="I57" s="130">
        <f>'01 10880_01 Pol'!G28</f>
        <v>0</v>
      </c>
      <c r="J57" s="134" t="str">
        <f>IF(I78=0,"",I57/I78*100)</f>
        <v/>
      </c>
    </row>
    <row r="58" spans="1:10" ht="25.5" customHeight="1">
      <c r="A58" s="124"/>
      <c r="B58" s="129" t="s">
        <v>72</v>
      </c>
      <c r="C58" s="533" t="s">
        <v>73</v>
      </c>
      <c r="D58" s="534"/>
      <c r="E58" s="534"/>
      <c r="F58" s="136" t="s">
        <v>26</v>
      </c>
      <c r="G58" s="130"/>
      <c r="H58" s="130"/>
      <c r="I58" s="130">
        <f>'01 10880_01 Pol'!G44</f>
        <v>0</v>
      </c>
      <c r="J58" s="134" t="str">
        <f>IF(I78=0,"",I58/I78*100)</f>
        <v/>
      </c>
    </row>
    <row r="59" spans="1:10" ht="25.5" customHeight="1">
      <c r="A59" s="124"/>
      <c r="B59" s="129" t="s">
        <v>74</v>
      </c>
      <c r="C59" s="533" t="s">
        <v>75</v>
      </c>
      <c r="D59" s="534"/>
      <c r="E59" s="534"/>
      <c r="F59" s="136" t="s">
        <v>26</v>
      </c>
      <c r="G59" s="130"/>
      <c r="H59" s="130"/>
      <c r="I59" s="130">
        <f>'01 10880_02 Pol'!G8</f>
        <v>0</v>
      </c>
      <c r="J59" s="134" t="str">
        <f>IF(I78=0,"",I59/I78*100)</f>
        <v/>
      </c>
    </row>
    <row r="60" spans="1:10" ht="25.5" customHeight="1">
      <c r="A60" s="124"/>
      <c r="B60" s="129" t="s">
        <v>76</v>
      </c>
      <c r="C60" s="533" t="s">
        <v>77</v>
      </c>
      <c r="D60" s="534"/>
      <c r="E60" s="534"/>
      <c r="F60" s="136" t="s">
        <v>26</v>
      </c>
      <c r="G60" s="130"/>
      <c r="H60" s="130"/>
      <c r="I60" s="130">
        <f>'01 10880_01 Pol'!G61</f>
        <v>0</v>
      </c>
      <c r="J60" s="134" t="str">
        <f>IF(I78=0,"",I60/I78*100)</f>
        <v/>
      </c>
    </row>
    <row r="61" spans="1:10" ht="25.5" customHeight="1">
      <c r="A61" s="124"/>
      <c r="B61" s="129" t="s">
        <v>78</v>
      </c>
      <c r="C61" s="533" t="s">
        <v>79</v>
      </c>
      <c r="D61" s="534"/>
      <c r="E61" s="534"/>
      <c r="F61" s="136" t="s">
        <v>26</v>
      </c>
      <c r="G61" s="130"/>
      <c r="H61" s="130"/>
      <c r="I61" s="130">
        <f>'01 10880_02 Pol'!G10</f>
        <v>0</v>
      </c>
      <c r="J61" s="134" t="str">
        <f>IF(I78=0,"",I61/I78*100)</f>
        <v/>
      </c>
    </row>
    <row r="62" spans="1:10" ht="25.5" customHeight="1">
      <c r="A62" s="124"/>
      <c r="B62" s="129" t="s">
        <v>80</v>
      </c>
      <c r="C62" s="533" t="s">
        <v>81</v>
      </c>
      <c r="D62" s="534"/>
      <c r="E62" s="534"/>
      <c r="F62" s="136" t="s">
        <v>26</v>
      </c>
      <c r="G62" s="130"/>
      <c r="H62" s="130"/>
      <c r="I62" s="130">
        <f>'01 10880_01 Pol'!G90+'01 10880_02 Pol'!G20</f>
        <v>0</v>
      </c>
      <c r="J62" s="134" t="str">
        <f>IF(I78=0,"",I62/I78*100)</f>
        <v/>
      </c>
    </row>
    <row r="63" spans="1:10" ht="25.5" customHeight="1">
      <c r="A63" s="124"/>
      <c r="B63" s="129" t="s">
        <v>82</v>
      </c>
      <c r="C63" s="533" t="s">
        <v>83</v>
      </c>
      <c r="D63" s="534"/>
      <c r="E63" s="534"/>
      <c r="F63" s="136" t="s">
        <v>27</v>
      </c>
      <c r="G63" s="130"/>
      <c r="H63" s="130"/>
      <c r="I63" s="130">
        <f>'01 10880_01 Pol'!G92</f>
        <v>0</v>
      </c>
      <c r="J63" s="134" t="str">
        <f>IF(I78=0,"",I63/I78*100)</f>
        <v/>
      </c>
    </row>
    <row r="64" spans="1:10" ht="25.5" customHeight="1">
      <c r="A64" s="124"/>
      <c r="B64" s="129" t="s">
        <v>84</v>
      </c>
      <c r="C64" s="533" t="s">
        <v>85</v>
      </c>
      <c r="D64" s="534"/>
      <c r="E64" s="534"/>
      <c r="F64" s="136" t="s">
        <v>27</v>
      </c>
      <c r="G64" s="130"/>
      <c r="H64" s="130"/>
      <c r="I64" s="130">
        <f>'01 10880_02 Pol'!G22</f>
        <v>0</v>
      </c>
      <c r="J64" s="134" t="str">
        <f>IF(I78=0,"",I64/I78*100)</f>
        <v/>
      </c>
    </row>
    <row r="65" spans="1:10" ht="25.5" customHeight="1">
      <c r="A65" s="124"/>
      <c r="B65" s="129" t="s">
        <v>86</v>
      </c>
      <c r="C65" s="533" t="s">
        <v>87</v>
      </c>
      <c r="D65" s="534"/>
      <c r="E65" s="534"/>
      <c r="F65" s="136" t="s">
        <v>27</v>
      </c>
      <c r="G65" s="130"/>
      <c r="H65" s="130"/>
      <c r="I65" s="130">
        <f>'01 10880_02 Pol'!G28</f>
        <v>0</v>
      </c>
      <c r="J65" s="134" t="str">
        <f>IF(I78=0,"",I65/I78*100)</f>
        <v/>
      </c>
    </row>
    <row r="66" spans="1:10" ht="25.5" customHeight="1">
      <c r="A66" s="124"/>
      <c r="B66" s="129" t="s">
        <v>88</v>
      </c>
      <c r="C66" s="533" t="s">
        <v>89</v>
      </c>
      <c r="D66" s="534"/>
      <c r="E66" s="534"/>
      <c r="F66" s="136" t="s">
        <v>27</v>
      </c>
      <c r="G66" s="130"/>
      <c r="H66" s="130"/>
      <c r="I66" s="130">
        <f>'01 10880_03 Pol'!G8</f>
        <v>0</v>
      </c>
      <c r="J66" s="134" t="str">
        <f>IF(I78=0,"",I66/I78*100)</f>
        <v/>
      </c>
    </row>
    <row r="67" spans="1:10" ht="25.5" customHeight="1">
      <c r="A67" s="124"/>
      <c r="B67" s="129" t="s">
        <v>90</v>
      </c>
      <c r="C67" s="533" t="s">
        <v>91</v>
      </c>
      <c r="D67" s="534"/>
      <c r="E67" s="534"/>
      <c r="F67" s="136" t="s">
        <v>27</v>
      </c>
      <c r="G67" s="130"/>
      <c r="H67" s="130"/>
      <c r="I67" s="130">
        <f>'01 10880_02 Pol'!G40</f>
        <v>0</v>
      </c>
      <c r="J67" s="134" t="str">
        <f>IF(I78=0,"",I67/I78*100)</f>
        <v/>
      </c>
    </row>
    <row r="68" spans="1:10" ht="25.5" customHeight="1">
      <c r="A68" s="124"/>
      <c r="B68" s="129" t="s">
        <v>92</v>
      </c>
      <c r="C68" s="533" t="s">
        <v>93</v>
      </c>
      <c r="D68" s="534"/>
      <c r="E68" s="534"/>
      <c r="F68" s="136" t="s">
        <v>27</v>
      </c>
      <c r="G68" s="130"/>
      <c r="H68" s="130"/>
      <c r="I68" s="130">
        <f>'01 10880_04 Pol'!G8</f>
        <v>0</v>
      </c>
      <c r="J68" s="134" t="str">
        <f>IF(I78=0,"",I68/I78*100)</f>
        <v/>
      </c>
    </row>
    <row r="69" spans="1:10" ht="25.5" customHeight="1">
      <c r="A69" s="124"/>
      <c r="B69" s="129" t="s">
        <v>94</v>
      </c>
      <c r="C69" s="533" t="s">
        <v>95</v>
      </c>
      <c r="D69" s="534"/>
      <c r="E69" s="534"/>
      <c r="F69" s="136" t="s">
        <v>27</v>
      </c>
      <c r="G69" s="130"/>
      <c r="H69" s="130"/>
      <c r="I69" s="130">
        <f>'01 10880_04 Pol'!G13+'01 10880_04 Pol'!G20</f>
        <v>0</v>
      </c>
      <c r="J69" s="134" t="str">
        <f>IF(I78=0,"",I69/I78*100)</f>
        <v/>
      </c>
    </row>
    <row r="70" spans="1:10" ht="25.5" customHeight="1">
      <c r="A70" s="124"/>
      <c r="B70" s="129" t="s">
        <v>96</v>
      </c>
      <c r="C70" s="533" t="s">
        <v>97</v>
      </c>
      <c r="D70" s="534"/>
      <c r="E70" s="534"/>
      <c r="F70" s="136" t="s">
        <v>27</v>
      </c>
      <c r="G70" s="130"/>
      <c r="H70" s="130"/>
      <c r="I70" s="130">
        <f>'01 10880_01 Pol'!G98</f>
        <v>0</v>
      </c>
      <c r="J70" s="134" t="str">
        <f>IF(I78=0,"",I70/I78*100)</f>
        <v/>
      </c>
    </row>
    <row r="71" spans="1:10" ht="25.5" customHeight="1">
      <c r="A71" s="124"/>
      <c r="B71" s="129" t="s">
        <v>98</v>
      </c>
      <c r="C71" s="533" t="s">
        <v>99</v>
      </c>
      <c r="D71" s="534"/>
      <c r="E71" s="534"/>
      <c r="F71" s="136" t="s">
        <v>27</v>
      </c>
      <c r="G71" s="130"/>
      <c r="H71" s="130"/>
      <c r="I71" s="130">
        <f>'01 10880_01 Pol'!G104</f>
        <v>0</v>
      </c>
      <c r="J71" s="134" t="str">
        <f>IF(I78=0,"",I71/I78*100)</f>
        <v/>
      </c>
    </row>
    <row r="72" spans="1:10" ht="25.5" customHeight="1">
      <c r="A72" s="124"/>
      <c r="B72" s="129" t="s">
        <v>100</v>
      </c>
      <c r="C72" s="533" t="s">
        <v>101</v>
      </c>
      <c r="D72" s="534"/>
      <c r="E72" s="534"/>
      <c r="F72" s="136" t="s">
        <v>27</v>
      </c>
      <c r="G72" s="130"/>
      <c r="H72" s="130"/>
      <c r="I72" s="130">
        <f>'01 10880_03 Pol'!G16+'01 10880_04 Pol'!G24</f>
        <v>0</v>
      </c>
      <c r="J72" s="134" t="str">
        <f>IF(I78=0,"",I72/I78*100)</f>
        <v/>
      </c>
    </row>
    <row r="73" spans="1:10" ht="25.5" customHeight="1">
      <c r="A73" s="124"/>
      <c r="B73" s="129" t="s">
        <v>102</v>
      </c>
      <c r="C73" s="533" t="s">
        <v>103</v>
      </c>
      <c r="D73" s="534"/>
      <c r="E73" s="534"/>
      <c r="F73" s="136" t="s">
        <v>27</v>
      </c>
      <c r="G73" s="130"/>
      <c r="H73" s="130"/>
      <c r="I73" s="130">
        <f>'01 10880_01 Pol'!G115</f>
        <v>0</v>
      </c>
      <c r="J73" s="134" t="str">
        <f>IF(I78=0,"",I73/I78*100)</f>
        <v/>
      </c>
    </row>
    <row r="74" spans="1:10" ht="25.5" customHeight="1">
      <c r="A74" s="124"/>
      <c r="B74" s="129" t="s">
        <v>104</v>
      </c>
      <c r="C74" s="533" t="s">
        <v>105</v>
      </c>
      <c r="D74" s="534"/>
      <c r="E74" s="534"/>
      <c r="F74" s="136" t="s">
        <v>28</v>
      </c>
      <c r="G74" s="130"/>
      <c r="H74" s="130"/>
      <c r="I74" s="130">
        <f>'01 10880_05 Pol'!G8</f>
        <v>0</v>
      </c>
      <c r="J74" s="134" t="str">
        <f>IF(I78=0,"",I74/I78*100)</f>
        <v/>
      </c>
    </row>
    <row r="75" spans="1:10" ht="25.5" customHeight="1">
      <c r="A75" s="124"/>
      <c r="B75" s="129" t="s">
        <v>106</v>
      </c>
      <c r="C75" s="533" t="s">
        <v>107</v>
      </c>
      <c r="D75" s="534"/>
      <c r="E75" s="534"/>
      <c r="F75" s="136" t="s">
        <v>28</v>
      </c>
      <c r="G75" s="130"/>
      <c r="H75" s="130"/>
      <c r="I75" s="130">
        <f>'01 10880_06 Pol'!G8</f>
        <v>0</v>
      </c>
      <c r="J75" s="134" t="str">
        <f>IF(I78=0,"",I75/I78*100)</f>
        <v/>
      </c>
    </row>
    <row r="76" spans="1:10" ht="25.5" customHeight="1">
      <c r="A76" s="124"/>
      <c r="B76" s="129" t="s">
        <v>108</v>
      </c>
      <c r="C76" s="533" t="s">
        <v>109</v>
      </c>
      <c r="D76" s="534"/>
      <c r="E76" s="534"/>
      <c r="F76" s="136" t="s">
        <v>28</v>
      </c>
      <c r="G76" s="130"/>
      <c r="H76" s="130"/>
      <c r="I76" s="130">
        <f>'01 10880_07 Pol'!G8</f>
        <v>0</v>
      </c>
      <c r="J76" s="134" t="str">
        <f>IF(I78=0,"",I76/I78*100)</f>
        <v/>
      </c>
    </row>
    <row r="77" spans="1:10" ht="25.5" customHeight="1">
      <c r="A77" s="124"/>
      <c r="B77" s="129" t="s">
        <v>110</v>
      </c>
      <c r="C77" s="533" t="s">
        <v>111</v>
      </c>
      <c r="D77" s="534"/>
      <c r="E77" s="534"/>
      <c r="F77" s="136" t="s">
        <v>112</v>
      </c>
      <c r="G77" s="130"/>
      <c r="H77" s="130"/>
      <c r="I77" s="130">
        <f>'01 10880_02 Pol'!G13+'01 10880_04 Pol'!G15</f>
        <v>0</v>
      </c>
      <c r="J77" s="134" t="str">
        <f>IF(I78=0,"",I77/I78*100)</f>
        <v/>
      </c>
    </row>
    <row r="78" spans="1:10" ht="25.5" customHeight="1">
      <c r="A78" s="125"/>
      <c r="B78" s="131" t="s">
        <v>1</v>
      </c>
      <c r="C78" s="131"/>
      <c r="D78" s="132"/>
      <c r="E78" s="132"/>
      <c r="F78" s="137"/>
      <c r="G78" s="133"/>
      <c r="H78" s="133"/>
      <c r="I78" s="133">
        <f>SUM(I55:I77)</f>
        <v>0</v>
      </c>
      <c r="J78" s="135">
        <f>SUM(J55:J77)</f>
        <v>0</v>
      </c>
    </row>
    <row r="79" spans="1:10">
      <c r="F79" s="89"/>
      <c r="G79" s="88"/>
      <c r="H79" s="89"/>
      <c r="I79" s="88"/>
      <c r="J79" s="90"/>
    </row>
    <row r="80" spans="1:10">
      <c r="F80" s="89"/>
      <c r="G80" s="88"/>
      <c r="H80" s="89"/>
      <c r="I80" s="88"/>
      <c r="J80" s="90"/>
    </row>
    <row r="81" spans="6:10">
      <c r="F81" s="89"/>
      <c r="G81" s="88"/>
      <c r="H81" s="89"/>
      <c r="I81" s="88"/>
      <c r="J81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6:E76"/>
    <mergeCell ref="C77:E77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578" t="s">
        <v>7</v>
      </c>
      <c r="B1" s="578"/>
      <c r="C1" s="579"/>
      <c r="D1" s="578"/>
      <c r="E1" s="578"/>
      <c r="F1" s="578"/>
      <c r="G1" s="578"/>
    </row>
    <row r="2" spans="1:7" ht="24.95" customHeight="1">
      <c r="A2" s="76" t="s">
        <v>8</v>
      </c>
      <c r="B2" s="75"/>
      <c r="C2" s="580"/>
      <c r="D2" s="580"/>
      <c r="E2" s="580"/>
      <c r="F2" s="580"/>
      <c r="G2" s="581"/>
    </row>
    <row r="3" spans="1:7" ht="24.95" customHeight="1">
      <c r="A3" s="76" t="s">
        <v>9</v>
      </c>
      <c r="B3" s="75"/>
      <c r="C3" s="580"/>
      <c r="D3" s="580"/>
      <c r="E3" s="580"/>
      <c r="F3" s="580"/>
      <c r="G3" s="581"/>
    </row>
    <row r="4" spans="1:7" ht="24.95" customHeight="1">
      <c r="A4" s="76" t="s">
        <v>10</v>
      </c>
      <c r="B4" s="75"/>
      <c r="C4" s="580"/>
      <c r="D4" s="580"/>
      <c r="E4" s="580"/>
      <c r="F4" s="580"/>
      <c r="G4" s="581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122" activePane="bottomLeft" state="frozen"/>
      <selection pane="bottomLeft" activeCell="F9" sqref="F9:F119"/>
    </sheetView>
  </sheetViews>
  <sheetFormatPr defaultRowHeight="12.75" outlineLevelRow="1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594" t="s">
        <v>7</v>
      </c>
      <c r="B1" s="594"/>
      <c r="C1" s="594"/>
      <c r="D1" s="594"/>
      <c r="E1" s="594"/>
      <c r="F1" s="594"/>
      <c r="G1" s="594"/>
      <c r="AG1" t="s">
        <v>115</v>
      </c>
    </row>
    <row r="2" spans="1:60" ht="25.15" customHeight="1">
      <c r="A2" s="140" t="s">
        <v>8</v>
      </c>
      <c r="B2" s="75" t="s">
        <v>43</v>
      </c>
      <c r="C2" s="595" t="s">
        <v>44</v>
      </c>
      <c r="D2" s="596"/>
      <c r="E2" s="596"/>
      <c r="F2" s="596"/>
      <c r="G2" s="597"/>
      <c r="AG2" t="s">
        <v>116</v>
      </c>
    </row>
    <row r="3" spans="1:60" ht="25.15" customHeight="1">
      <c r="A3" s="140" t="s">
        <v>9</v>
      </c>
      <c r="B3" s="75" t="s">
        <v>46</v>
      </c>
      <c r="C3" s="595" t="s">
        <v>47</v>
      </c>
      <c r="D3" s="596"/>
      <c r="E3" s="596"/>
      <c r="F3" s="596"/>
      <c r="G3" s="597"/>
      <c r="AC3" s="87" t="s">
        <v>116</v>
      </c>
      <c r="AG3" t="s">
        <v>117</v>
      </c>
    </row>
    <row r="4" spans="1:60" ht="25.15" customHeight="1">
      <c r="A4" s="141" t="s">
        <v>10</v>
      </c>
      <c r="B4" s="142" t="s">
        <v>48</v>
      </c>
      <c r="C4" s="598" t="s">
        <v>49</v>
      </c>
      <c r="D4" s="599"/>
      <c r="E4" s="599"/>
      <c r="F4" s="599"/>
      <c r="G4" s="600"/>
      <c r="AG4" t="s">
        <v>118</v>
      </c>
    </row>
    <row r="5" spans="1:60">
      <c r="D5" s="139"/>
    </row>
    <row r="6" spans="1:60" ht="38.25">
      <c r="A6" s="144" t="s">
        <v>119</v>
      </c>
      <c r="B6" s="146" t="s">
        <v>120</v>
      </c>
      <c r="C6" s="146" t="s">
        <v>121</v>
      </c>
      <c r="D6" s="145" t="s">
        <v>122</v>
      </c>
      <c r="E6" s="144" t="s">
        <v>123</v>
      </c>
      <c r="F6" s="143" t="s">
        <v>124</v>
      </c>
      <c r="G6" s="144" t="s">
        <v>31</v>
      </c>
      <c r="H6" s="147" t="s">
        <v>32</v>
      </c>
      <c r="I6" s="147" t="s">
        <v>125</v>
      </c>
      <c r="J6" s="147" t="s">
        <v>33</v>
      </c>
      <c r="K6" s="147" t="s">
        <v>126</v>
      </c>
      <c r="L6" s="147" t="s">
        <v>127</v>
      </c>
      <c r="M6" s="147" t="s">
        <v>128</v>
      </c>
      <c r="N6" s="147" t="s">
        <v>129</v>
      </c>
      <c r="O6" s="147" t="s">
        <v>130</v>
      </c>
      <c r="P6" s="147" t="s">
        <v>131</v>
      </c>
      <c r="Q6" s="147" t="s">
        <v>132</v>
      </c>
      <c r="R6" s="147" t="s">
        <v>133</v>
      </c>
      <c r="S6" s="147" t="s">
        <v>134</v>
      </c>
      <c r="T6" s="147" t="s">
        <v>135</v>
      </c>
      <c r="U6" s="147" t="s">
        <v>136</v>
      </c>
      <c r="V6" s="147" t="s">
        <v>137</v>
      </c>
      <c r="W6" s="147" t="s">
        <v>138</v>
      </c>
      <c r="X6" s="147" t="s">
        <v>139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>
      <c r="A8" s="162" t="s">
        <v>140</v>
      </c>
      <c r="B8" s="163" t="s">
        <v>66</v>
      </c>
      <c r="C8" s="181" t="s">
        <v>67</v>
      </c>
      <c r="D8" s="164"/>
      <c r="E8" s="165"/>
      <c r="F8" s="166"/>
      <c r="G8" s="167">
        <f>SUMIF(AG9:AG16,"&lt;&gt;NOR",G9:G16)</f>
        <v>0</v>
      </c>
      <c r="H8" s="161"/>
      <c r="I8" s="161">
        <f>SUM(I9:I16)</f>
        <v>0</v>
      </c>
      <c r="J8" s="161"/>
      <c r="K8" s="161">
        <f>SUM(K9:K16)</f>
        <v>13800.89</v>
      </c>
      <c r="L8" s="161"/>
      <c r="M8" s="161">
        <f>SUM(M9:M16)</f>
        <v>0</v>
      </c>
      <c r="N8" s="161"/>
      <c r="O8" s="161">
        <f>SUM(O9:O16)</f>
        <v>0</v>
      </c>
      <c r="P8" s="161"/>
      <c r="Q8" s="161">
        <f>SUM(Q9:Q16)</f>
        <v>0</v>
      </c>
      <c r="R8" s="161"/>
      <c r="S8" s="161"/>
      <c r="T8" s="161"/>
      <c r="U8" s="161"/>
      <c r="V8" s="161">
        <f>SUM(V9:V16)</f>
        <v>30.97</v>
      </c>
      <c r="W8" s="161"/>
      <c r="X8" s="161"/>
      <c r="AG8" t="s">
        <v>141</v>
      </c>
    </row>
    <row r="9" spans="1:60" outlineLevel="1">
      <c r="A9" s="168">
        <v>1</v>
      </c>
      <c r="B9" s="169" t="s">
        <v>142</v>
      </c>
      <c r="C9" s="182" t="s">
        <v>143</v>
      </c>
      <c r="D9" s="170" t="s">
        <v>144</v>
      </c>
      <c r="E9" s="171">
        <v>8.5500000000000007</v>
      </c>
      <c r="F9" s="172"/>
      <c r="G9" s="173">
        <f>ROUND(E9*F9,2)</f>
        <v>0</v>
      </c>
      <c r="H9" s="158">
        <v>0</v>
      </c>
      <c r="I9" s="157">
        <f>ROUND(E9*H9,2)</f>
        <v>0</v>
      </c>
      <c r="J9" s="158">
        <v>1220</v>
      </c>
      <c r="K9" s="157">
        <f>ROUND(E9*J9,2)</f>
        <v>10431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145</v>
      </c>
      <c r="T9" s="157" t="s">
        <v>145</v>
      </c>
      <c r="U9" s="157">
        <v>3.5329999999999999</v>
      </c>
      <c r="V9" s="157">
        <f>ROUND(E9*U9,2)</f>
        <v>30.21</v>
      </c>
      <c r="W9" s="157"/>
      <c r="X9" s="157" t="s">
        <v>146</v>
      </c>
      <c r="Y9" s="148"/>
      <c r="Z9" s="148"/>
      <c r="AA9" s="148"/>
      <c r="AB9" s="148"/>
      <c r="AC9" s="148"/>
      <c r="AD9" s="148"/>
      <c r="AE9" s="148"/>
      <c r="AF9" s="148"/>
      <c r="AG9" s="148" t="s">
        <v>147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>
      <c r="A10" s="155"/>
      <c r="B10" s="156"/>
      <c r="C10" s="183" t="s">
        <v>148</v>
      </c>
      <c r="D10" s="159"/>
      <c r="E10" s="160">
        <v>8.5500000000000007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149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>
      <c r="A11" s="168">
        <v>2</v>
      </c>
      <c r="B11" s="169" t="s">
        <v>150</v>
      </c>
      <c r="C11" s="182" t="s">
        <v>151</v>
      </c>
      <c r="D11" s="170" t="s">
        <v>144</v>
      </c>
      <c r="E11" s="171">
        <v>5.31</v>
      </c>
      <c r="F11" s="172"/>
      <c r="G11" s="173">
        <f>ROUND(E11*F11,2)</f>
        <v>0</v>
      </c>
      <c r="H11" s="158">
        <v>0</v>
      </c>
      <c r="I11" s="157">
        <f>ROUND(E11*H11,2)</f>
        <v>0</v>
      </c>
      <c r="J11" s="158">
        <v>264.5</v>
      </c>
      <c r="K11" s="157">
        <f>ROUND(E11*J11,2)</f>
        <v>1404.5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145</v>
      </c>
      <c r="T11" s="157" t="s">
        <v>145</v>
      </c>
      <c r="U11" s="157">
        <v>1.0999999999999999E-2</v>
      </c>
      <c r="V11" s="157">
        <f>ROUND(E11*U11,2)</f>
        <v>0.06</v>
      </c>
      <c r="W11" s="157"/>
      <c r="X11" s="157" t="s">
        <v>146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147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55"/>
      <c r="B12" s="156"/>
      <c r="C12" s="183" t="s">
        <v>152</v>
      </c>
      <c r="D12" s="159"/>
      <c r="E12" s="160">
        <v>5.31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149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>
      <c r="A13" s="174">
        <v>3</v>
      </c>
      <c r="B13" s="175" t="s">
        <v>153</v>
      </c>
      <c r="C13" s="184" t="s">
        <v>154</v>
      </c>
      <c r="D13" s="176" t="s">
        <v>144</v>
      </c>
      <c r="E13" s="177">
        <v>5.31</v>
      </c>
      <c r="F13" s="178"/>
      <c r="G13" s="179">
        <f>ROUND(E13*F13,2)</f>
        <v>0</v>
      </c>
      <c r="H13" s="158">
        <v>0</v>
      </c>
      <c r="I13" s="157">
        <f>ROUND(E13*H13,2)</f>
        <v>0</v>
      </c>
      <c r="J13" s="158">
        <v>16.3</v>
      </c>
      <c r="K13" s="157">
        <f>ROUND(E13*J13,2)</f>
        <v>86.55</v>
      </c>
      <c r="L13" s="157">
        <v>21</v>
      </c>
      <c r="M13" s="157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7"/>
      <c r="S13" s="157" t="s">
        <v>145</v>
      </c>
      <c r="T13" s="157" t="s">
        <v>145</v>
      </c>
      <c r="U13" s="157">
        <v>8.9999999999999993E-3</v>
      </c>
      <c r="V13" s="157">
        <f>ROUND(E13*U13,2)</f>
        <v>0.05</v>
      </c>
      <c r="W13" s="157"/>
      <c r="X13" s="157" t="s">
        <v>146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147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68">
        <v>4</v>
      </c>
      <c r="B14" s="169" t="s">
        <v>155</v>
      </c>
      <c r="C14" s="182" t="s">
        <v>156</v>
      </c>
      <c r="D14" s="170" t="s">
        <v>144</v>
      </c>
      <c r="E14" s="171">
        <v>3.24</v>
      </c>
      <c r="F14" s="172"/>
      <c r="G14" s="173">
        <f>ROUND(E14*F14,2)</f>
        <v>0</v>
      </c>
      <c r="H14" s="158">
        <v>0</v>
      </c>
      <c r="I14" s="157">
        <f>ROUND(E14*H14,2)</f>
        <v>0</v>
      </c>
      <c r="J14" s="158">
        <v>121</v>
      </c>
      <c r="K14" s="157">
        <f>ROUND(E14*J14,2)</f>
        <v>392.04</v>
      </c>
      <c r="L14" s="157">
        <v>21</v>
      </c>
      <c r="M14" s="157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7"/>
      <c r="S14" s="157" t="s">
        <v>145</v>
      </c>
      <c r="T14" s="157" t="s">
        <v>145</v>
      </c>
      <c r="U14" s="157">
        <v>0.20200000000000001</v>
      </c>
      <c r="V14" s="157">
        <f>ROUND(E14*U14,2)</f>
        <v>0.65</v>
      </c>
      <c r="W14" s="157"/>
      <c r="X14" s="157" t="s">
        <v>146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147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55"/>
      <c r="B15" s="156"/>
      <c r="C15" s="183" t="s">
        <v>157</v>
      </c>
      <c r="D15" s="159"/>
      <c r="E15" s="160">
        <v>3.24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149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74">
        <v>5</v>
      </c>
      <c r="B16" s="175" t="s">
        <v>158</v>
      </c>
      <c r="C16" s="184" t="s">
        <v>159</v>
      </c>
      <c r="D16" s="176" t="s">
        <v>144</v>
      </c>
      <c r="E16" s="177">
        <v>5.31</v>
      </c>
      <c r="F16" s="178"/>
      <c r="G16" s="179">
        <f>ROUND(E16*F16,2)</f>
        <v>0</v>
      </c>
      <c r="H16" s="158">
        <v>0</v>
      </c>
      <c r="I16" s="157">
        <f>ROUND(E16*H16,2)</f>
        <v>0</v>
      </c>
      <c r="J16" s="158">
        <v>280</v>
      </c>
      <c r="K16" s="157">
        <f>ROUND(E16*J16,2)</f>
        <v>1486.8</v>
      </c>
      <c r="L16" s="157">
        <v>21</v>
      </c>
      <c r="M16" s="157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7"/>
      <c r="S16" s="157" t="s">
        <v>145</v>
      </c>
      <c r="T16" s="157" t="s">
        <v>145</v>
      </c>
      <c r="U16" s="157">
        <v>0</v>
      </c>
      <c r="V16" s="157">
        <f>ROUND(E16*U16,2)</f>
        <v>0</v>
      </c>
      <c r="W16" s="157"/>
      <c r="X16" s="157" t="s">
        <v>146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147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>
      <c r="A17" s="162" t="s">
        <v>140</v>
      </c>
      <c r="B17" s="163" t="s">
        <v>68</v>
      </c>
      <c r="C17" s="181" t="s">
        <v>69</v>
      </c>
      <c r="D17" s="164"/>
      <c r="E17" s="165"/>
      <c r="F17" s="166"/>
      <c r="G17" s="167">
        <f>SUMIF(AG18:AG27,"&lt;&gt;NOR",G18:G27)</f>
        <v>0</v>
      </c>
      <c r="H17" s="161"/>
      <c r="I17" s="161">
        <f>SUM(I18:I27)</f>
        <v>12617.980000000001</v>
      </c>
      <c r="J17" s="161"/>
      <c r="K17" s="161">
        <f>SUM(K18:K27)</f>
        <v>7217.9900000000007</v>
      </c>
      <c r="L17" s="161"/>
      <c r="M17" s="161">
        <f>SUM(M18:M27)</f>
        <v>0</v>
      </c>
      <c r="N17" s="161"/>
      <c r="O17" s="161">
        <f>SUM(O18:O27)</f>
        <v>13.7</v>
      </c>
      <c r="P17" s="161"/>
      <c r="Q17" s="161">
        <f>SUM(Q18:Q27)</f>
        <v>0</v>
      </c>
      <c r="R17" s="161"/>
      <c r="S17" s="161"/>
      <c r="T17" s="161"/>
      <c r="U17" s="161"/>
      <c r="V17" s="161">
        <f>SUM(V18:V27)</f>
        <v>17.740000000000002</v>
      </c>
      <c r="W17" s="161"/>
      <c r="X17" s="161"/>
      <c r="AG17" t="s">
        <v>141</v>
      </c>
    </row>
    <row r="18" spans="1:60" outlineLevel="1">
      <c r="A18" s="168">
        <v>6</v>
      </c>
      <c r="B18" s="169" t="s">
        <v>160</v>
      </c>
      <c r="C18" s="182" t="s">
        <v>161</v>
      </c>
      <c r="D18" s="170" t="s">
        <v>144</v>
      </c>
      <c r="E18" s="171">
        <v>3.15</v>
      </c>
      <c r="F18" s="172"/>
      <c r="G18" s="173">
        <f>ROUND(E18*F18,2)</f>
        <v>0</v>
      </c>
      <c r="H18" s="158">
        <v>2548.4299999999998</v>
      </c>
      <c r="I18" s="157">
        <f>ROUND(E18*H18,2)</f>
        <v>8027.55</v>
      </c>
      <c r="J18" s="158">
        <v>276.57</v>
      </c>
      <c r="K18" s="157">
        <f>ROUND(E18*J18,2)</f>
        <v>871.2</v>
      </c>
      <c r="L18" s="157">
        <v>21</v>
      </c>
      <c r="M18" s="157">
        <f>G18*(1+L18/100)</f>
        <v>0</v>
      </c>
      <c r="N18" s="157">
        <v>2.5249999999999999</v>
      </c>
      <c r="O18" s="157">
        <f>ROUND(E18*N18,2)</f>
        <v>7.95</v>
      </c>
      <c r="P18" s="157">
        <v>0</v>
      </c>
      <c r="Q18" s="157">
        <f>ROUND(E18*P18,2)</f>
        <v>0</v>
      </c>
      <c r="R18" s="157"/>
      <c r="S18" s="157" t="s">
        <v>145</v>
      </c>
      <c r="T18" s="157" t="s">
        <v>145</v>
      </c>
      <c r="U18" s="157">
        <v>0.47699999999999998</v>
      </c>
      <c r="V18" s="157">
        <f>ROUND(E18*U18,2)</f>
        <v>1.5</v>
      </c>
      <c r="W18" s="157"/>
      <c r="X18" s="157" t="s">
        <v>146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147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183" t="s">
        <v>162</v>
      </c>
      <c r="D19" s="159"/>
      <c r="E19" s="160">
        <v>3.15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149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68">
        <v>7</v>
      </c>
      <c r="B20" s="169" t="s">
        <v>163</v>
      </c>
      <c r="C20" s="182" t="s">
        <v>164</v>
      </c>
      <c r="D20" s="170" t="s">
        <v>165</v>
      </c>
      <c r="E20" s="171">
        <v>8.8000000000000007</v>
      </c>
      <c r="F20" s="172"/>
      <c r="G20" s="173">
        <f>ROUND(E20*F20,2)</f>
        <v>0</v>
      </c>
      <c r="H20" s="158">
        <v>161.61000000000001</v>
      </c>
      <c r="I20" s="157">
        <f>ROUND(E20*H20,2)</f>
        <v>1422.17</v>
      </c>
      <c r="J20" s="158">
        <v>401.39</v>
      </c>
      <c r="K20" s="157">
        <f>ROUND(E20*J20,2)</f>
        <v>3532.23</v>
      </c>
      <c r="L20" s="157">
        <v>21</v>
      </c>
      <c r="M20" s="157">
        <f>G20*(1+L20/100)</f>
        <v>0</v>
      </c>
      <c r="N20" s="157">
        <v>3.9199999999999999E-2</v>
      </c>
      <c r="O20" s="157">
        <f>ROUND(E20*N20,2)</f>
        <v>0.34</v>
      </c>
      <c r="P20" s="157">
        <v>0</v>
      </c>
      <c r="Q20" s="157">
        <f>ROUND(E20*P20,2)</f>
        <v>0</v>
      </c>
      <c r="R20" s="157"/>
      <c r="S20" s="157" t="s">
        <v>145</v>
      </c>
      <c r="T20" s="157" t="s">
        <v>145</v>
      </c>
      <c r="U20" s="157">
        <v>1.05</v>
      </c>
      <c r="V20" s="157">
        <f>ROUND(E20*U20,2)</f>
        <v>9.24</v>
      </c>
      <c r="W20" s="157"/>
      <c r="X20" s="157" t="s">
        <v>146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147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>
      <c r="A21" s="155"/>
      <c r="B21" s="156"/>
      <c r="C21" s="183" t="s">
        <v>166</v>
      </c>
      <c r="D21" s="159"/>
      <c r="E21" s="160">
        <v>8.8000000000000007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149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74">
        <v>8</v>
      </c>
      <c r="B22" s="175" t="s">
        <v>167</v>
      </c>
      <c r="C22" s="184" t="s">
        <v>168</v>
      </c>
      <c r="D22" s="176" t="s">
        <v>165</v>
      </c>
      <c r="E22" s="177">
        <v>8.8000000000000007</v>
      </c>
      <c r="F22" s="178"/>
      <c r="G22" s="179">
        <f>ROUND(E22*F22,2)</f>
        <v>0</v>
      </c>
      <c r="H22" s="158">
        <v>0</v>
      </c>
      <c r="I22" s="157">
        <f>ROUND(E22*H22,2)</f>
        <v>0</v>
      </c>
      <c r="J22" s="158">
        <v>123.5</v>
      </c>
      <c r="K22" s="157">
        <f>ROUND(E22*J22,2)</f>
        <v>1086.8</v>
      </c>
      <c r="L22" s="157">
        <v>21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145</v>
      </c>
      <c r="T22" s="157" t="s">
        <v>145</v>
      </c>
      <c r="U22" s="157">
        <v>0.32</v>
      </c>
      <c r="V22" s="157">
        <f>ROUND(E22*U22,2)</f>
        <v>2.82</v>
      </c>
      <c r="W22" s="157"/>
      <c r="X22" s="157" t="s">
        <v>146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147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68">
        <v>9</v>
      </c>
      <c r="B23" s="169" t="s">
        <v>169</v>
      </c>
      <c r="C23" s="182" t="s">
        <v>170</v>
      </c>
      <c r="D23" s="170" t="s">
        <v>165</v>
      </c>
      <c r="E23" s="171">
        <v>5.4</v>
      </c>
      <c r="F23" s="172"/>
      <c r="G23" s="173">
        <f>ROUND(E23*F23,2)</f>
        <v>0</v>
      </c>
      <c r="H23" s="158">
        <v>396.41</v>
      </c>
      <c r="I23" s="157">
        <f>ROUND(E23*H23,2)</f>
        <v>2140.61</v>
      </c>
      <c r="J23" s="158">
        <v>83.59</v>
      </c>
      <c r="K23" s="157">
        <f>ROUND(E23*J23,2)</f>
        <v>451.39</v>
      </c>
      <c r="L23" s="157">
        <v>21</v>
      </c>
      <c r="M23" s="157">
        <f>G23*(1+L23/100)</f>
        <v>0</v>
      </c>
      <c r="N23" s="157">
        <v>0.38041999999999998</v>
      </c>
      <c r="O23" s="157">
        <f>ROUND(E23*N23,2)</f>
        <v>2.0499999999999998</v>
      </c>
      <c r="P23" s="157">
        <v>0</v>
      </c>
      <c r="Q23" s="157">
        <f>ROUND(E23*P23,2)</f>
        <v>0</v>
      </c>
      <c r="R23" s="157"/>
      <c r="S23" s="157" t="s">
        <v>145</v>
      </c>
      <c r="T23" s="157" t="s">
        <v>145</v>
      </c>
      <c r="U23" s="157">
        <v>0.151</v>
      </c>
      <c r="V23" s="157">
        <f>ROUND(E23*U23,2)</f>
        <v>0.82</v>
      </c>
      <c r="W23" s="157"/>
      <c r="X23" s="157" t="s">
        <v>146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147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55"/>
      <c r="B24" s="156"/>
      <c r="C24" s="183" t="s">
        <v>171</v>
      </c>
      <c r="D24" s="159"/>
      <c r="E24" s="160">
        <v>5.4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149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68">
        <v>10</v>
      </c>
      <c r="B25" s="169" t="s">
        <v>172</v>
      </c>
      <c r="C25" s="182" t="s">
        <v>173</v>
      </c>
      <c r="D25" s="170" t="s">
        <v>144</v>
      </c>
      <c r="E25" s="171">
        <v>1.8314999999999999</v>
      </c>
      <c r="F25" s="172"/>
      <c r="G25" s="173">
        <f>ROUND(E25*F25,2)</f>
        <v>0</v>
      </c>
      <c r="H25" s="158">
        <v>561.1</v>
      </c>
      <c r="I25" s="157">
        <f>ROUND(E25*H25,2)</f>
        <v>1027.6500000000001</v>
      </c>
      <c r="J25" s="158">
        <v>696.9</v>
      </c>
      <c r="K25" s="157">
        <f>ROUND(E25*J25,2)</f>
        <v>1276.3699999999999</v>
      </c>
      <c r="L25" s="157">
        <v>21</v>
      </c>
      <c r="M25" s="157">
        <f>G25*(1+L25/100)</f>
        <v>0</v>
      </c>
      <c r="N25" s="157">
        <v>1.837</v>
      </c>
      <c r="O25" s="157">
        <f>ROUND(E25*N25,2)</f>
        <v>3.36</v>
      </c>
      <c r="P25" s="157">
        <v>0</v>
      </c>
      <c r="Q25" s="157">
        <f>ROUND(E25*P25,2)</f>
        <v>0</v>
      </c>
      <c r="R25" s="157"/>
      <c r="S25" s="157" t="s">
        <v>145</v>
      </c>
      <c r="T25" s="157" t="s">
        <v>145</v>
      </c>
      <c r="U25" s="157">
        <v>1.8360000000000001</v>
      </c>
      <c r="V25" s="157">
        <f>ROUND(E25*U25,2)</f>
        <v>3.36</v>
      </c>
      <c r="W25" s="157"/>
      <c r="X25" s="157" t="s">
        <v>146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147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183" t="s">
        <v>174</v>
      </c>
      <c r="D26" s="159"/>
      <c r="E26" s="160">
        <v>1.28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149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183" t="s">
        <v>175</v>
      </c>
      <c r="D27" s="159"/>
      <c r="E27" s="160">
        <v>0.55000000000000004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149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>
      <c r="A28" s="162" t="s">
        <v>140</v>
      </c>
      <c r="B28" s="163" t="s">
        <v>70</v>
      </c>
      <c r="C28" s="181" t="s">
        <v>71</v>
      </c>
      <c r="D28" s="164"/>
      <c r="E28" s="165"/>
      <c r="F28" s="166"/>
      <c r="G28" s="167">
        <f>SUMIF(AG29:AG43,"&lt;&gt;NOR",G29:G43)</f>
        <v>0</v>
      </c>
      <c r="H28" s="161"/>
      <c r="I28" s="161">
        <f>SUM(I29:I43)</f>
        <v>19646.13</v>
      </c>
      <c r="J28" s="161"/>
      <c r="K28" s="161">
        <f>SUM(K29:K43)</f>
        <v>35288.980000000003</v>
      </c>
      <c r="L28" s="161"/>
      <c r="M28" s="161">
        <f>SUM(M29:M43)</f>
        <v>0</v>
      </c>
      <c r="N28" s="161"/>
      <c r="O28" s="161">
        <f>SUM(O29:O43)</f>
        <v>2.4300000000000002</v>
      </c>
      <c r="P28" s="161"/>
      <c r="Q28" s="161">
        <f>SUM(Q29:Q43)</f>
        <v>0</v>
      </c>
      <c r="R28" s="161"/>
      <c r="S28" s="161"/>
      <c r="T28" s="161"/>
      <c r="U28" s="161"/>
      <c r="V28" s="161">
        <f>SUM(V29:V43)</f>
        <v>40.299999999999997</v>
      </c>
      <c r="W28" s="161"/>
      <c r="X28" s="161"/>
      <c r="AG28" t="s">
        <v>141</v>
      </c>
    </row>
    <row r="29" spans="1:60" outlineLevel="1">
      <c r="A29" s="168">
        <v>11</v>
      </c>
      <c r="B29" s="169" t="s">
        <v>176</v>
      </c>
      <c r="C29" s="182" t="s">
        <v>177</v>
      </c>
      <c r="D29" s="170" t="s">
        <v>165</v>
      </c>
      <c r="E29" s="171">
        <v>2.46</v>
      </c>
      <c r="F29" s="172"/>
      <c r="G29" s="173">
        <f>ROUND(E29*F29,2)</f>
        <v>0</v>
      </c>
      <c r="H29" s="158">
        <v>1206.99</v>
      </c>
      <c r="I29" s="157">
        <f>ROUND(E29*H29,2)</f>
        <v>2969.2</v>
      </c>
      <c r="J29" s="158">
        <v>425.01</v>
      </c>
      <c r="K29" s="157">
        <f>ROUND(E29*J29,2)</f>
        <v>1045.52</v>
      </c>
      <c r="L29" s="157">
        <v>21</v>
      </c>
      <c r="M29" s="157">
        <f>G29*(1+L29/100)</f>
        <v>0</v>
      </c>
      <c r="N29" s="157">
        <v>0.16483</v>
      </c>
      <c r="O29" s="157">
        <f>ROUND(E29*N29,2)</f>
        <v>0.41</v>
      </c>
      <c r="P29" s="157">
        <v>0</v>
      </c>
      <c r="Q29" s="157">
        <f>ROUND(E29*P29,2)</f>
        <v>0</v>
      </c>
      <c r="R29" s="157"/>
      <c r="S29" s="157" t="s">
        <v>145</v>
      </c>
      <c r="T29" s="157" t="s">
        <v>145</v>
      </c>
      <c r="U29" s="157">
        <v>6.64</v>
      </c>
      <c r="V29" s="157">
        <f>ROUND(E29*U29,2)</f>
        <v>16.329999999999998</v>
      </c>
      <c r="W29" s="157"/>
      <c r="X29" s="157" t="s">
        <v>146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147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183" t="s">
        <v>178</v>
      </c>
      <c r="D30" s="159"/>
      <c r="E30" s="160">
        <v>2.46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149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68">
        <v>12</v>
      </c>
      <c r="B31" s="169" t="s">
        <v>179</v>
      </c>
      <c r="C31" s="182" t="s">
        <v>180</v>
      </c>
      <c r="D31" s="170" t="s">
        <v>144</v>
      </c>
      <c r="E31" s="171">
        <v>5.8900000000000001E-2</v>
      </c>
      <c r="F31" s="172"/>
      <c r="G31" s="173">
        <f>ROUND(E31*F31,2)</f>
        <v>0</v>
      </c>
      <c r="H31" s="158">
        <v>2657.83</v>
      </c>
      <c r="I31" s="157">
        <f>ROUND(E31*H31,2)</f>
        <v>156.55000000000001</v>
      </c>
      <c r="J31" s="158">
        <v>3032.17</v>
      </c>
      <c r="K31" s="157">
        <f>ROUND(E31*J31,2)</f>
        <v>178.59</v>
      </c>
      <c r="L31" s="157">
        <v>21</v>
      </c>
      <c r="M31" s="157">
        <f>G31*(1+L31/100)</f>
        <v>0</v>
      </c>
      <c r="N31" s="157">
        <v>1.7764200000000001</v>
      </c>
      <c r="O31" s="157">
        <f>ROUND(E31*N31,2)</f>
        <v>0.1</v>
      </c>
      <c r="P31" s="157">
        <v>0</v>
      </c>
      <c r="Q31" s="157">
        <f>ROUND(E31*P31,2)</f>
        <v>0</v>
      </c>
      <c r="R31" s="157"/>
      <c r="S31" s="157" t="s">
        <v>145</v>
      </c>
      <c r="T31" s="157" t="s">
        <v>145</v>
      </c>
      <c r="U31" s="157">
        <v>6.77</v>
      </c>
      <c r="V31" s="157">
        <f>ROUND(E31*U31,2)</f>
        <v>0.4</v>
      </c>
      <c r="W31" s="157"/>
      <c r="X31" s="157" t="s">
        <v>146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147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183" t="s">
        <v>181</v>
      </c>
      <c r="D32" s="159"/>
      <c r="E32" s="160">
        <v>0.06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149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>
      <c r="A33" s="168">
        <v>13</v>
      </c>
      <c r="B33" s="169" t="s">
        <v>182</v>
      </c>
      <c r="C33" s="182" t="s">
        <v>183</v>
      </c>
      <c r="D33" s="170" t="s">
        <v>184</v>
      </c>
      <c r="E33" s="171">
        <v>6.1699999999999998E-2</v>
      </c>
      <c r="F33" s="172"/>
      <c r="G33" s="173">
        <f>ROUND(E33*F33,2)</f>
        <v>0</v>
      </c>
      <c r="H33" s="158">
        <v>29036.43</v>
      </c>
      <c r="I33" s="157">
        <f>ROUND(E33*H33,2)</f>
        <v>1791.55</v>
      </c>
      <c r="J33" s="158">
        <v>8963.57</v>
      </c>
      <c r="K33" s="157">
        <f>ROUND(E33*J33,2)</f>
        <v>553.04999999999995</v>
      </c>
      <c r="L33" s="157">
        <v>21</v>
      </c>
      <c r="M33" s="157">
        <f>G33*(1+L33/100)</f>
        <v>0</v>
      </c>
      <c r="N33" s="157">
        <v>1.0900000000000001</v>
      </c>
      <c r="O33" s="157">
        <f>ROUND(E33*N33,2)</f>
        <v>7.0000000000000007E-2</v>
      </c>
      <c r="P33" s="157">
        <v>0</v>
      </c>
      <c r="Q33" s="157">
        <f>ROUND(E33*P33,2)</f>
        <v>0</v>
      </c>
      <c r="R33" s="157"/>
      <c r="S33" s="157" t="s">
        <v>145</v>
      </c>
      <c r="T33" s="157" t="s">
        <v>145</v>
      </c>
      <c r="U33" s="157">
        <v>14.1</v>
      </c>
      <c r="V33" s="157">
        <f>ROUND(E33*U33,2)</f>
        <v>0.87</v>
      </c>
      <c r="W33" s="157"/>
      <c r="X33" s="157" t="s">
        <v>146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147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183" t="s">
        <v>185</v>
      </c>
      <c r="D34" s="159"/>
      <c r="E34" s="160">
        <v>0.06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149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74">
        <v>14</v>
      </c>
      <c r="B35" s="175" t="s">
        <v>186</v>
      </c>
      <c r="C35" s="184" t="s">
        <v>187</v>
      </c>
      <c r="D35" s="176" t="s">
        <v>165</v>
      </c>
      <c r="E35" s="177">
        <v>0.9</v>
      </c>
      <c r="F35" s="178"/>
      <c r="G35" s="179">
        <f>ROUND(E35*F35,2)</f>
        <v>0</v>
      </c>
      <c r="H35" s="158">
        <v>425.67</v>
      </c>
      <c r="I35" s="157">
        <f>ROUND(E35*H35,2)</f>
        <v>383.1</v>
      </c>
      <c r="J35" s="158">
        <v>450.33</v>
      </c>
      <c r="K35" s="157">
        <f>ROUND(E35*J35,2)</f>
        <v>405.3</v>
      </c>
      <c r="L35" s="157">
        <v>21</v>
      </c>
      <c r="M35" s="157">
        <f>G35*(1+L35/100)</f>
        <v>0</v>
      </c>
      <c r="N35" s="157">
        <v>0.28360000000000002</v>
      </c>
      <c r="O35" s="157">
        <f>ROUND(E35*N35,2)</f>
        <v>0.26</v>
      </c>
      <c r="P35" s="157">
        <v>0</v>
      </c>
      <c r="Q35" s="157">
        <f>ROUND(E35*P35,2)</f>
        <v>0</v>
      </c>
      <c r="R35" s="157"/>
      <c r="S35" s="157" t="s">
        <v>145</v>
      </c>
      <c r="T35" s="157" t="s">
        <v>145</v>
      </c>
      <c r="U35" s="157">
        <v>1.0209999999999999</v>
      </c>
      <c r="V35" s="157">
        <f>ROUND(E35*U35,2)</f>
        <v>0.92</v>
      </c>
      <c r="W35" s="157"/>
      <c r="X35" s="157" t="s">
        <v>146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147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>
      <c r="A36" s="168">
        <v>15</v>
      </c>
      <c r="B36" s="169" t="s">
        <v>188</v>
      </c>
      <c r="C36" s="182" t="s">
        <v>189</v>
      </c>
      <c r="D36" s="170" t="s">
        <v>165</v>
      </c>
      <c r="E36" s="171">
        <v>5.5880000000000001</v>
      </c>
      <c r="F36" s="172"/>
      <c r="G36" s="173">
        <f>ROUND(E36*F36,2)</f>
        <v>0</v>
      </c>
      <c r="H36" s="158">
        <v>731.5</v>
      </c>
      <c r="I36" s="157">
        <f>ROUND(E36*H36,2)</f>
        <v>4087.62</v>
      </c>
      <c r="J36" s="158">
        <v>636.5</v>
      </c>
      <c r="K36" s="157">
        <f>ROUND(E36*J36,2)</f>
        <v>3556.76</v>
      </c>
      <c r="L36" s="157">
        <v>21</v>
      </c>
      <c r="M36" s="157">
        <f>G36*(1+L36/100)</f>
        <v>0</v>
      </c>
      <c r="N36" s="157">
        <v>4.9320000000000003E-2</v>
      </c>
      <c r="O36" s="157">
        <f>ROUND(E36*N36,2)</f>
        <v>0.28000000000000003</v>
      </c>
      <c r="P36" s="157">
        <v>0</v>
      </c>
      <c r="Q36" s="157">
        <f>ROUND(E36*P36,2)</f>
        <v>0</v>
      </c>
      <c r="R36" s="157"/>
      <c r="S36" s="157" t="s">
        <v>145</v>
      </c>
      <c r="T36" s="157" t="s">
        <v>145</v>
      </c>
      <c r="U36" s="157">
        <v>1.425</v>
      </c>
      <c r="V36" s="157">
        <f>ROUND(E36*U36,2)</f>
        <v>7.96</v>
      </c>
      <c r="W36" s="157"/>
      <c r="X36" s="157" t="s">
        <v>146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147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55"/>
      <c r="B37" s="156"/>
      <c r="C37" s="183" t="s">
        <v>190</v>
      </c>
      <c r="D37" s="159"/>
      <c r="E37" s="160">
        <v>5.59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149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68">
        <v>16</v>
      </c>
      <c r="B38" s="169" t="s">
        <v>191</v>
      </c>
      <c r="C38" s="182" t="s">
        <v>192</v>
      </c>
      <c r="D38" s="170" t="s">
        <v>165</v>
      </c>
      <c r="E38" s="171">
        <v>13.334</v>
      </c>
      <c r="F38" s="172"/>
      <c r="G38" s="173">
        <f>ROUND(E38*F38,2)</f>
        <v>0</v>
      </c>
      <c r="H38" s="158">
        <v>614.91999999999996</v>
      </c>
      <c r="I38" s="157">
        <f>ROUND(E38*H38,2)</f>
        <v>8199.34</v>
      </c>
      <c r="J38" s="158">
        <v>240.08</v>
      </c>
      <c r="K38" s="157">
        <f>ROUND(E38*J38,2)</f>
        <v>3201.23</v>
      </c>
      <c r="L38" s="157">
        <v>21</v>
      </c>
      <c r="M38" s="157">
        <f>G38*(1+L38/100)</f>
        <v>0</v>
      </c>
      <c r="N38" s="157">
        <v>8.8109999999999994E-2</v>
      </c>
      <c r="O38" s="157">
        <f>ROUND(E38*N38,2)</f>
        <v>1.17</v>
      </c>
      <c r="P38" s="157">
        <v>0</v>
      </c>
      <c r="Q38" s="157">
        <f>ROUND(E38*P38,2)</f>
        <v>0</v>
      </c>
      <c r="R38" s="157"/>
      <c r="S38" s="157" t="s">
        <v>145</v>
      </c>
      <c r="T38" s="157" t="s">
        <v>145</v>
      </c>
      <c r="U38" s="157">
        <v>0.53500000000000003</v>
      </c>
      <c r="V38" s="157">
        <f>ROUND(E38*U38,2)</f>
        <v>7.13</v>
      </c>
      <c r="W38" s="157"/>
      <c r="X38" s="157" t="s">
        <v>146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147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183" t="s">
        <v>193</v>
      </c>
      <c r="D39" s="159"/>
      <c r="E39" s="160">
        <v>13.33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149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>
      <c r="A40" s="168">
        <v>17</v>
      </c>
      <c r="B40" s="169" t="s">
        <v>194</v>
      </c>
      <c r="C40" s="182" t="s">
        <v>195</v>
      </c>
      <c r="D40" s="170" t="s">
        <v>165</v>
      </c>
      <c r="E40" s="171">
        <v>8.6999999999999993</v>
      </c>
      <c r="F40" s="172"/>
      <c r="G40" s="173">
        <f>ROUND(E40*F40,2)</f>
        <v>0</v>
      </c>
      <c r="H40" s="158">
        <v>236.64</v>
      </c>
      <c r="I40" s="157">
        <f>ROUND(E40*H40,2)</f>
        <v>2058.77</v>
      </c>
      <c r="J40" s="158">
        <v>352.36</v>
      </c>
      <c r="K40" s="157">
        <f>ROUND(E40*J40,2)</f>
        <v>3065.53</v>
      </c>
      <c r="L40" s="157">
        <v>21</v>
      </c>
      <c r="M40" s="157">
        <f>G40*(1+L40/100)</f>
        <v>0</v>
      </c>
      <c r="N40" s="157">
        <v>1.5720000000000001E-2</v>
      </c>
      <c r="O40" s="157">
        <f>ROUND(E40*N40,2)</f>
        <v>0.14000000000000001</v>
      </c>
      <c r="P40" s="157">
        <v>0</v>
      </c>
      <c r="Q40" s="157">
        <f>ROUND(E40*P40,2)</f>
        <v>0</v>
      </c>
      <c r="R40" s="157"/>
      <c r="S40" s="157" t="s">
        <v>145</v>
      </c>
      <c r="T40" s="157" t="s">
        <v>145</v>
      </c>
      <c r="U40" s="157">
        <v>0.76900000000000002</v>
      </c>
      <c r="V40" s="157">
        <f>ROUND(E40*U40,2)</f>
        <v>6.69</v>
      </c>
      <c r="W40" s="157"/>
      <c r="X40" s="157" t="s">
        <v>146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147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55"/>
      <c r="B41" s="156"/>
      <c r="C41" s="183" t="s">
        <v>196</v>
      </c>
      <c r="D41" s="159"/>
      <c r="E41" s="160">
        <v>8.6999999999999993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149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68">
        <v>18</v>
      </c>
      <c r="B42" s="169" t="s">
        <v>197</v>
      </c>
      <c r="C42" s="182" t="s">
        <v>198</v>
      </c>
      <c r="D42" s="170" t="s">
        <v>165</v>
      </c>
      <c r="E42" s="171">
        <v>23.4</v>
      </c>
      <c r="F42" s="172"/>
      <c r="G42" s="173">
        <f>ROUND(E42*F42,2)</f>
        <v>0</v>
      </c>
      <c r="H42" s="158">
        <v>0</v>
      </c>
      <c r="I42" s="157">
        <f>ROUND(E42*H42,2)</f>
        <v>0</v>
      </c>
      <c r="J42" s="158">
        <v>995</v>
      </c>
      <c r="K42" s="157">
        <f>ROUND(E42*J42,2)</f>
        <v>23283</v>
      </c>
      <c r="L42" s="157">
        <v>21</v>
      </c>
      <c r="M42" s="157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7"/>
      <c r="S42" s="157" t="s">
        <v>199</v>
      </c>
      <c r="T42" s="157" t="s">
        <v>200</v>
      </c>
      <c r="U42" s="157">
        <v>0</v>
      </c>
      <c r="V42" s="157">
        <f>ROUND(E42*U42,2)</f>
        <v>0</v>
      </c>
      <c r="W42" s="157"/>
      <c r="X42" s="157" t="s">
        <v>146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147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>
      <c r="A43" s="155"/>
      <c r="B43" s="156"/>
      <c r="C43" s="183" t="s">
        <v>201</v>
      </c>
      <c r="D43" s="159"/>
      <c r="E43" s="160">
        <v>23.4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149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>
      <c r="A44" s="162" t="s">
        <v>140</v>
      </c>
      <c r="B44" s="163" t="s">
        <v>72</v>
      </c>
      <c r="C44" s="181" t="s">
        <v>73</v>
      </c>
      <c r="D44" s="164"/>
      <c r="E44" s="165"/>
      <c r="F44" s="166"/>
      <c r="G44" s="167">
        <f>SUMIF(AG45:AG60,"&lt;&gt;NOR",G45:G60)</f>
        <v>0</v>
      </c>
      <c r="H44" s="161"/>
      <c r="I44" s="161">
        <f>SUM(I45:I60)</f>
        <v>8027.44</v>
      </c>
      <c r="J44" s="161"/>
      <c r="K44" s="161">
        <f>SUM(K45:K60)</f>
        <v>75797.399999999994</v>
      </c>
      <c r="L44" s="161"/>
      <c r="M44" s="161">
        <f>SUM(M45:M60)</f>
        <v>0</v>
      </c>
      <c r="N44" s="161"/>
      <c r="O44" s="161">
        <f>SUM(O45:O60)</f>
        <v>1.1599999999999999</v>
      </c>
      <c r="P44" s="161"/>
      <c r="Q44" s="161">
        <f>SUM(Q45:Q60)</f>
        <v>0</v>
      </c>
      <c r="R44" s="161"/>
      <c r="S44" s="161"/>
      <c r="T44" s="161"/>
      <c r="U44" s="161"/>
      <c r="V44" s="161">
        <f>SUM(V45:V60)</f>
        <v>68.83</v>
      </c>
      <c r="W44" s="161"/>
      <c r="X44" s="161"/>
      <c r="AG44" t="s">
        <v>141</v>
      </c>
    </row>
    <row r="45" spans="1:60" outlineLevel="1">
      <c r="A45" s="168">
        <v>19</v>
      </c>
      <c r="B45" s="169" t="s">
        <v>202</v>
      </c>
      <c r="C45" s="182" t="s">
        <v>203</v>
      </c>
      <c r="D45" s="170" t="s">
        <v>165</v>
      </c>
      <c r="E45" s="171">
        <v>56.766399999999997</v>
      </c>
      <c r="F45" s="172"/>
      <c r="G45" s="173">
        <f>ROUND(E45*F45,2)</f>
        <v>0</v>
      </c>
      <c r="H45" s="158">
        <v>7.26</v>
      </c>
      <c r="I45" s="157">
        <f>ROUND(E45*H45,2)</f>
        <v>412.12</v>
      </c>
      <c r="J45" s="158">
        <v>144.74</v>
      </c>
      <c r="K45" s="157">
        <f>ROUND(E45*J45,2)</f>
        <v>8216.3700000000008</v>
      </c>
      <c r="L45" s="157">
        <v>21</v>
      </c>
      <c r="M45" s="157">
        <f>G45*(1+L45/100)</f>
        <v>0</v>
      </c>
      <c r="N45" s="157">
        <v>6.3499999999999997E-3</v>
      </c>
      <c r="O45" s="157">
        <f>ROUND(E45*N45,2)</f>
        <v>0.36</v>
      </c>
      <c r="P45" s="157">
        <v>0</v>
      </c>
      <c r="Q45" s="157">
        <f>ROUND(E45*P45,2)</f>
        <v>0</v>
      </c>
      <c r="R45" s="157"/>
      <c r="S45" s="157" t="s">
        <v>145</v>
      </c>
      <c r="T45" s="157" t="s">
        <v>145</v>
      </c>
      <c r="U45" s="157">
        <v>0.31900000000000001</v>
      </c>
      <c r="V45" s="157">
        <f>ROUND(E45*U45,2)</f>
        <v>18.11</v>
      </c>
      <c r="W45" s="157"/>
      <c r="X45" s="157" t="s">
        <v>146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147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183" t="s">
        <v>204</v>
      </c>
      <c r="D46" s="159"/>
      <c r="E46" s="160">
        <v>56.77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149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>
      <c r="A47" s="168">
        <v>20</v>
      </c>
      <c r="B47" s="169" t="s">
        <v>205</v>
      </c>
      <c r="C47" s="182" t="s">
        <v>206</v>
      </c>
      <c r="D47" s="170" t="s">
        <v>165</v>
      </c>
      <c r="E47" s="171">
        <v>103.066</v>
      </c>
      <c r="F47" s="172"/>
      <c r="G47" s="173">
        <f>ROUND(E47*F47,2)</f>
        <v>0</v>
      </c>
      <c r="H47" s="158">
        <v>61.6</v>
      </c>
      <c r="I47" s="157">
        <f>ROUND(E47*H47,2)</f>
        <v>6348.87</v>
      </c>
      <c r="J47" s="158">
        <v>175.9</v>
      </c>
      <c r="K47" s="157">
        <f>ROUND(E47*J47,2)</f>
        <v>18129.310000000001</v>
      </c>
      <c r="L47" s="157">
        <v>21</v>
      </c>
      <c r="M47" s="157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7"/>
      <c r="S47" s="157" t="s">
        <v>145</v>
      </c>
      <c r="T47" s="157" t="s">
        <v>145</v>
      </c>
      <c r="U47" s="157">
        <v>0.36199999999999999</v>
      </c>
      <c r="V47" s="157">
        <f>ROUND(E47*U47,2)</f>
        <v>37.31</v>
      </c>
      <c r="W47" s="157"/>
      <c r="X47" s="157" t="s">
        <v>146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147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>
      <c r="A48" s="155"/>
      <c r="B48" s="156"/>
      <c r="C48" s="183" t="s">
        <v>207</v>
      </c>
      <c r="D48" s="159"/>
      <c r="E48" s="160">
        <v>74.92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149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55"/>
      <c r="B49" s="156"/>
      <c r="C49" s="183" t="s">
        <v>208</v>
      </c>
      <c r="D49" s="159"/>
      <c r="E49" s="160">
        <v>28.15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149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68">
        <v>21</v>
      </c>
      <c r="B50" s="169" t="s">
        <v>209</v>
      </c>
      <c r="C50" s="182" t="s">
        <v>210</v>
      </c>
      <c r="D50" s="170" t="s">
        <v>165</v>
      </c>
      <c r="E50" s="171">
        <v>1.47</v>
      </c>
      <c r="F50" s="172"/>
      <c r="G50" s="173">
        <f>ROUND(E50*F50,2)</f>
        <v>0</v>
      </c>
      <c r="H50" s="158">
        <v>105.41</v>
      </c>
      <c r="I50" s="157">
        <f>ROUND(E50*H50,2)</f>
        <v>154.94999999999999</v>
      </c>
      <c r="J50" s="158">
        <v>175.59</v>
      </c>
      <c r="K50" s="157">
        <f>ROUND(E50*J50,2)</f>
        <v>258.12</v>
      </c>
      <c r="L50" s="157">
        <v>21</v>
      </c>
      <c r="M50" s="157">
        <f>G50*(1+L50/100)</f>
        <v>0</v>
      </c>
      <c r="N50" s="157">
        <v>4.777E-2</v>
      </c>
      <c r="O50" s="157">
        <f>ROUND(E50*N50,2)</f>
        <v>7.0000000000000007E-2</v>
      </c>
      <c r="P50" s="157">
        <v>0</v>
      </c>
      <c r="Q50" s="157">
        <f>ROUND(E50*P50,2)</f>
        <v>0</v>
      </c>
      <c r="R50" s="157"/>
      <c r="S50" s="157" t="s">
        <v>145</v>
      </c>
      <c r="T50" s="157" t="s">
        <v>145</v>
      </c>
      <c r="U50" s="157">
        <v>0.42480000000000001</v>
      </c>
      <c r="V50" s="157">
        <f>ROUND(E50*U50,2)</f>
        <v>0.62</v>
      </c>
      <c r="W50" s="157"/>
      <c r="X50" s="157" t="s">
        <v>146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147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55"/>
      <c r="B51" s="156"/>
      <c r="C51" s="183" t="s">
        <v>211</v>
      </c>
      <c r="D51" s="159"/>
      <c r="E51" s="160">
        <v>1.47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149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74">
        <v>22</v>
      </c>
      <c r="B52" s="175" t="s">
        <v>212</v>
      </c>
      <c r="C52" s="184" t="s">
        <v>213</v>
      </c>
      <c r="D52" s="176" t="s">
        <v>165</v>
      </c>
      <c r="E52" s="177">
        <v>10</v>
      </c>
      <c r="F52" s="178"/>
      <c r="G52" s="179">
        <f>ROUND(E52*F52,2)</f>
        <v>0</v>
      </c>
      <c r="H52" s="158">
        <v>49.55</v>
      </c>
      <c r="I52" s="157">
        <f>ROUND(E52*H52,2)</f>
        <v>495.5</v>
      </c>
      <c r="J52" s="158">
        <v>449.45</v>
      </c>
      <c r="K52" s="157">
        <f>ROUND(E52*J52,2)</f>
        <v>4494.5</v>
      </c>
      <c r="L52" s="157">
        <v>21</v>
      </c>
      <c r="M52" s="157">
        <f>G52*(1+L52/100)</f>
        <v>0</v>
      </c>
      <c r="N52" s="157">
        <v>5.2580000000000002E-2</v>
      </c>
      <c r="O52" s="157">
        <f>ROUND(E52*N52,2)</f>
        <v>0.53</v>
      </c>
      <c r="P52" s="157">
        <v>0</v>
      </c>
      <c r="Q52" s="157">
        <f>ROUND(E52*P52,2)</f>
        <v>0</v>
      </c>
      <c r="R52" s="157"/>
      <c r="S52" s="157" t="s">
        <v>145</v>
      </c>
      <c r="T52" s="157" t="s">
        <v>145</v>
      </c>
      <c r="U52" s="157">
        <v>0.91700000000000004</v>
      </c>
      <c r="V52" s="157">
        <f>ROUND(E52*U52,2)</f>
        <v>9.17</v>
      </c>
      <c r="W52" s="157"/>
      <c r="X52" s="157" t="s">
        <v>146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147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>
      <c r="A53" s="174">
        <v>23</v>
      </c>
      <c r="B53" s="175" t="s">
        <v>214</v>
      </c>
      <c r="C53" s="184" t="s">
        <v>206</v>
      </c>
      <c r="D53" s="176" t="s">
        <v>165</v>
      </c>
      <c r="E53" s="177">
        <v>10</v>
      </c>
      <c r="F53" s="178"/>
      <c r="G53" s="179">
        <f>ROUND(E53*F53,2)</f>
        <v>0</v>
      </c>
      <c r="H53" s="158">
        <v>61.6</v>
      </c>
      <c r="I53" s="157">
        <f>ROUND(E53*H53,2)</f>
        <v>616</v>
      </c>
      <c r="J53" s="158">
        <v>175.9</v>
      </c>
      <c r="K53" s="157">
        <f>ROUND(E53*J53,2)</f>
        <v>1759</v>
      </c>
      <c r="L53" s="157">
        <v>21</v>
      </c>
      <c r="M53" s="157">
        <f>G53*(1+L53/100)</f>
        <v>0</v>
      </c>
      <c r="N53" s="157">
        <v>3.6700000000000001E-3</v>
      </c>
      <c r="O53" s="157">
        <f>ROUND(E53*N53,2)</f>
        <v>0.04</v>
      </c>
      <c r="P53" s="157">
        <v>0</v>
      </c>
      <c r="Q53" s="157">
        <f>ROUND(E53*P53,2)</f>
        <v>0</v>
      </c>
      <c r="R53" s="157"/>
      <c r="S53" s="157" t="s">
        <v>145</v>
      </c>
      <c r="T53" s="157" t="s">
        <v>145</v>
      </c>
      <c r="U53" s="157">
        <v>0.36199999999999999</v>
      </c>
      <c r="V53" s="157">
        <f>ROUND(E53*U53,2)</f>
        <v>3.62</v>
      </c>
      <c r="W53" s="157"/>
      <c r="X53" s="157" t="s">
        <v>146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147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>
      <c r="A54" s="174">
        <v>24</v>
      </c>
      <c r="B54" s="175" t="s">
        <v>215</v>
      </c>
      <c r="C54" s="184" t="s">
        <v>216</v>
      </c>
      <c r="D54" s="176" t="s">
        <v>217</v>
      </c>
      <c r="E54" s="177">
        <v>3</v>
      </c>
      <c r="F54" s="178"/>
      <c r="G54" s="179">
        <f>ROUND(E54*F54,2)</f>
        <v>0</v>
      </c>
      <c r="H54" s="158">
        <v>0</v>
      </c>
      <c r="I54" s="157">
        <f>ROUND(E54*H54,2)</f>
        <v>0</v>
      </c>
      <c r="J54" s="158">
        <v>1000</v>
      </c>
      <c r="K54" s="157">
        <f>ROUND(E54*J54,2)</f>
        <v>3000</v>
      </c>
      <c r="L54" s="157">
        <v>21</v>
      </c>
      <c r="M54" s="157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7"/>
      <c r="S54" s="157" t="s">
        <v>199</v>
      </c>
      <c r="T54" s="157" t="s">
        <v>200</v>
      </c>
      <c r="U54" s="157">
        <v>0</v>
      </c>
      <c r="V54" s="157">
        <f>ROUND(E54*U54,2)</f>
        <v>0</v>
      </c>
      <c r="W54" s="157"/>
      <c r="X54" s="157" t="s">
        <v>146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147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>
      <c r="A55" s="168">
        <v>25</v>
      </c>
      <c r="B55" s="169" t="s">
        <v>218</v>
      </c>
      <c r="C55" s="182" t="s">
        <v>219</v>
      </c>
      <c r="D55" s="170" t="s">
        <v>165</v>
      </c>
      <c r="E55" s="171">
        <v>23.4</v>
      </c>
      <c r="F55" s="172"/>
      <c r="G55" s="173">
        <f>ROUND(E55*F55,2)</f>
        <v>0</v>
      </c>
      <c r="H55" s="158">
        <v>0</v>
      </c>
      <c r="I55" s="157">
        <f>ROUND(E55*H55,2)</f>
        <v>0</v>
      </c>
      <c r="J55" s="158">
        <v>349</v>
      </c>
      <c r="K55" s="157">
        <f>ROUND(E55*J55,2)</f>
        <v>8166.6</v>
      </c>
      <c r="L55" s="157">
        <v>21</v>
      </c>
      <c r="M55" s="157">
        <f>G55*(1+L55/100)</f>
        <v>0</v>
      </c>
      <c r="N55" s="157">
        <v>7.0000000000000001E-3</v>
      </c>
      <c r="O55" s="157">
        <f>ROUND(E55*N55,2)</f>
        <v>0.16</v>
      </c>
      <c r="P55" s="157">
        <v>0</v>
      </c>
      <c r="Q55" s="157">
        <f>ROUND(E55*P55,2)</f>
        <v>0</v>
      </c>
      <c r="R55" s="157"/>
      <c r="S55" s="157" t="s">
        <v>199</v>
      </c>
      <c r="T55" s="157" t="s">
        <v>200</v>
      </c>
      <c r="U55" s="157">
        <v>0</v>
      </c>
      <c r="V55" s="157">
        <f>ROUND(E55*U55,2)</f>
        <v>0</v>
      </c>
      <c r="W55" s="157"/>
      <c r="X55" s="157" t="s">
        <v>146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147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>
      <c r="A56" s="155"/>
      <c r="B56" s="156"/>
      <c r="C56" s="183" t="s">
        <v>201</v>
      </c>
      <c r="D56" s="159"/>
      <c r="E56" s="160">
        <v>23.4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149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68">
        <v>26</v>
      </c>
      <c r="B57" s="169" t="s">
        <v>220</v>
      </c>
      <c r="C57" s="182" t="s">
        <v>221</v>
      </c>
      <c r="D57" s="170" t="s">
        <v>165</v>
      </c>
      <c r="E57" s="171">
        <v>23.4</v>
      </c>
      <c r="F57" s="172"/>
      <c r="G57" s="173">
        <f>ROUND(E57*F57,2)</f>
        <v>0</v>
      </c>
      <c r="H57" s="158">
        <v>0</v>
      </c>
      <c r="I57" s="157">
        <f>ROUND(E57*H57,2)</f>
        <v>0</v>
      </c>
      <c r="J57" s="158">
        <v>1050</v>
      </c>
      <c r="K57" s="157">
        <f>ROUND(E57*J57,2)</f>
        <v>24570</v>
      </c>
      <c r="L57" s="157">
        <v>21</v>
      </c>
      <c r="M57" s="157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7"/>
      <c r="S57" s="157" t="s">
        <v>199</v>
      </c>
      <c r="T57" s="157" t="s">
        <v>200</v>
      </c>
      <c r="U57" s="157">
        <v>0</v>
      </c>
      <c r="V57" s="157">
        <f>ROUND(E57*U57,2)</f>
        <v>0</v>
      </c>
      <c r="W57" s="157"/>
      <c r="X57" s="157" t="s">
        <v>146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147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>
      <c r="A58" s="155"/>
      <c r="B58" s="156"/>
      <c r="C58" s="183" t="s">
        <v>201</v>
      </c>
      <c r="D58" s="159"/>
      <c r="E58" s="160">
        <v>23.4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149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>
      <c r="A59" s="168">
        <v>27</v>
      </c>
      <c r="B59" s="169" t="s">
        <v>222</v>
      </c>
      <c r="C59" s="182" t="s">
        <v>223</v>
      </c>
      <c r="D59" s="170" t="s">
        <v>224</v>
      </c>
      <c r="E59" s="171">
        <v>28.814</v>
      </c>
      <c r="F59" s="172"/>
      <c r="G59" s="173">
        <f>ROUND(E59*F59,2)</f>
        <v>0</v>
      </c>
      <c r="H59" s="158">
        <v>0</v>
      </c>
      <c r="I59" s="157">
        <f>ROUND(E59*H59,2)</f>
        <v>0</v>
      </c>
      <c r="J59" s="158">
        <v>250</v>
      </c>
      <c r="K59" s="157">
        <f>ROUND(E59*J59,2)</f>
        <v>7203.5</v>
      </c>
      <c r="L59" s="157">
        <v>21</v>
      </c>
      <c r="M59" s="157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7"/>
      <c r="S59" s="157" t="s">
        <v>199</v>
      </c>
      <c r="T59" s="157" t="s">
        <v>200</v>
      </c>
      <c r="U59" s="157">
        <v>0</v>
      </c>
      <c r="V59" s="157">
        <f>ROUND(E59*U59,2)</f>
        <v>0</v>
      </c>
      <c r="W59" s="157"/>
      <c r="X59" s="157" t="s">
        <v>146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147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>
      <c r="A60" s="155"/>
      <c r="B60" s="156"/>
      <c r="C60" s="183" t="s">
        <v>225</v>
      </c>
      <c r="D60" s="159"/>
      <c r="E60" s="160">
        <v>28.81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149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>
      <c r="A61" s="162" t="s">
        <v>140</v>
      </c>
      <c r="B61" s="163" t="s">
        <v>76</v>
      </c>
      <c r="C61" s="181" t="s">
        <v>77</v>
      </c>
      <c r="D61" s="164"/>
      <c r="E61" s="165"/>
      <c r="F61" s="166"/>
      <c r="G61" s="167">
        <f>SUMIF(AG62:AG89,"&lt;&gt;NOR",G62:G89)</f>
        <v>0</v>
      </c>
      <c r="H61" s="161"/>
      <c r="I61" s="161">
        <f>SUM(I62:I89)</f>
        <v>1212.8499999999999</v>
      </c>
      <c r="J61" s="161"/>
      <c r="K61" s="161">
        <f>SUM(K62:K89)</f>
        <v>44138.94</v>
      </c>
      <c r="L61" s="161"/>
      <c r="M61" s="161">
        <f>SUM(M62:M89)</f>
        <v>0</v>
      </c>
      <c r="N61" s="161"/>
      <c r="O61" s="161">
        <f>SUM(O62:O89)</f>
        <v>0</v>
      </c>
      <c r="P61" s="161"/>
      <c r="Q61" s="161">
        <f>SUM(Q62:Q89)</f>
        <v>6.76</v>
      </c>
      <c r="R61" s="161"/>
      <c r="S61" s="161"/>
      <c r="T61" s="161"/>
      <c r="U61" s="161"/>
      <c r="V61" s="161">
        <f>SUM(V62:V89)</f>
        <v>50.44</v>
      </c>
      <c r="W61" s="161"/>
      <c r="X61" s="161"/>
      <c r="AG61" t="s">
        <v>141</v>
      </c>
    </row>
    <row r="62" spans="1:60" outlineLevel="1">
      <c r="A62" s="168">
        <v>28</v>
      </c>
      <c r="B62" s="169" t="s">
        <v>226</v>
      </c>
      <c r="C62" s="182" t="s">
        <v>227</v>
      </c>
      <c r="D62" s="170" t="s">
        <v>165</v>
      </c>
      <c r="E62" s="171">
        <v>8.5500000000000007</v>
      </c>
      <c r="F62" s="172"/>
      <c r="G62" s="173">
        <f>ROUND(E62*F62,2)</f>
        <v>0</v>
      </c>
      <c r="H62" s="158">
        <v>0</v>
      </c>
      <c r="I62" s="157">
        <f>ROUND(E62*H62,2)</f>
        <v>0</v>
      </c>
      <c r="J62" s="158">
        <v>335.5</v>
      </c>
      <c r="K62" s="157">
        <f>ROUND(E62*J62,2)</f>
        <v>2868.53</v>
      </c>
      <c r="L62" s="157">
        <v>21</v>
      </c>
      <c r="M62" s="157">
        <f>G62*(1+L62/100)</f>
        <v>0</v>
      </c>
      <c r="N62" s="157">
        <v>0</v>
      </c>
      <c r="O62" s="157">
        <f>ROUND(E62*N62,2)</f>
        <v>0</v>
      </c>
      <c r="P62" s="157">
        <v>0.33</v>
      </c>
      <c r="Q62" s="157">
        <f>ROUND(E62*P62,2)</f>
        <v>2.82</v>
      </c>
      <c r="R62" s="157"/>
      <c r="S62" s="157" t="s">
        <v>145</v>
      </c>
      <c r="T62" s="157" t="s">
        <v>145</v>
      </c>
      <c r="U62" s="157">
        <v>0.63</v>
      </c>
      <c r="V62" s="157">
        <f>ROUND(E62*U62,2)</f>
        <v>5.39</v>
      </c>
      <c r="W62" s="157"/>
      <c r="X62" s="157" t="s">
        <v>146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147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>
      <c r="A63" s="155"/>
      <c r="B63" s="156"/>
      <c r="C63" s="183" t="s">
        <v>228</v>
      </c>
      <c r="D63" s="159"/>
      <c r="E63" s="160">
        <v>8.5500000000000007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149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>
      <c r="A64" s="168">
        <v>29</v>
      </c>
      <c r="B64" s="169" t="s">
        <v>229</v>
      </c>
      <c r="C64" s="182" t="s">
        <v>230</v>
      </c>
      <c r="D64" s="170" t="s">
        <v>224</v>
      </c>
      <c r="E64" s="171">
        <v>12.8</v>
      </c>
      <c r="F64" s="172"/>
      <c r="G64" s="173">
        <f>ROUND(E64*F64,2)</f>
        <v>0</v>
      </c>
      <c r="H64" s="158">
        <v>85.88</v>
      </c>
      <c r="I64" s="157">
        <f>ROUND(E64*H64,2)</f>
        <v>1099.26</v>
      </c>
      <c r="J64" s="158">
        <v>61.12</v>
      </c>
      <c r="K64" s="157">
        <f>ROUND(E64*J64,2)</f>
        <v>782.34</v>
      </c>
      <c r="L64" s="157">
        <v>21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145</v>
      </c>
      <c r="T64" s="157" t="s">
        <v>145</v>
      </c>
      <c r="U64" s="157">
        <v>7.3999999999999996E-2</v>
      </c>
      <c r="V64" s="157">
        <f>ROUND(E64*U64,2)</f>
        <v>0.95</v>
      </c>
      <c r="W64" s="157"/>
      <c r="X64" s="157" t="s">
        <v>146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147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55"/>
      <c r="B65" s="156"/>
      <c r="C65" s="183" t="s">
        <v>231</v>
      </c>
      <c r="D65" s="159"/>
      <c r="E65" s="160">
        <v>12.8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149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74">
        <v>30</v>
      </c>
      <c r="B66" s="175" t="s">
        <v>232</v>
      </c>
      <c r="C66" s="184" t="s">
        <v>233</v>
      </c>
      <c r="D66" s="176" t="s">
        <v>165</v>
      </c>
      <c r="E66" s="177">
        <v>0.9</v>
      </c>
      <c r="F66" s="178"/>
      <c r="G66" s="179">
        <f>ROUND(E66*F66,2)</f>
        <v>0</v>
      </c>
      <c r="H66" s="158">
        <v>15.3</v>
      </c>
      <c r="I66" s="157">
        <f>ROUND(E66*H66,2)</f>
        <v>13.77</v>
      </c>
      <c r="J66" s="158">
        <v>217.2</v>
      </c>
      <c r="K66" s="157">
        <f>ROUND(E66*J66,2)</f>
        <v>195.48</v>
      </c>
      <c r="L66" s="157">
        <v>21</v>
      </c>
      <c r="M66" s="157">
        <f>G66*(1+L66/100)</f>
        <v>0</v>
      </c>
      <c r="N66" s="157">
        <v>6.7000000000000002E-4</v>
      </c>
      <c r="O66" s="157">
        <f>ROUND(E66*N66,2)</f>
        <v>0</v>
      </c>
      <c r="P66" s="157">
        <v>8.2000000000000003E-2</v>
      </c>
      <c r="Q66" s="157">
        <f>ROUND(E66*P66,2)</f>
        <v>7.0000000000000007E-2</v>
      </c>
      <c r="R66" s="157"/>
      <c r="S66" s="157" t="s">
        <v>145</v>
      </c>
      <c r="T66" s="157" t="s">
        <v>145</v>
      </c>
      <c r="U66" s="157">
        <v>0.6</v>
      </c>
      <c r="V66" s="157">
        <f>ROUND(E66*U66,2)</f>
        <v>0.54</v>
      </c>
      <c r="W66" s="157"/>
      <c r="X66" s="157" t="s">
        <v>146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147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74">
        <v>31</v>
      </c>
      <c r="B67" s="175" t="s">
        <v>234</v>
      </c>
      <c r="C67" s="184" t="s">
        <v>235</v>
      </c>
      <c r="D67" s="176" t="s">
        <v>236</v>
      </c>
      <c r="E67" s="177">
        <v>1</v>
      </c>
      <c r="F67" s="178"/>
      <c r="G67" s="179">
        <f>ROUND(E67*F67,2)</f>
        <v>0</v>
      </c>
      <c r="H67" s="158">
        <v>0</v>
      </c>
      <c r="I67" s="157">
        <f>ROUND(E67*H67,2)</f>
        <v>0</v>
      </c>
      <c r="J67" s="158">
        <v>16.2</v>
      </c>
      <c r="K67" s="157">
        <f>ROUND(E67*J67,2)</f>
        <v>16.2</v>
      </c>
      <c r="L67" s="157">
        <v>21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145</v>
      </c>
      <c r="T67" s="157" t="s">
        <v>145</v>
      </c>
      <c r="U67" s="157">
        <v>0.05</v>
      </c>
      <c r="V67" s="157">
        <f>ROUND(E67*U67,2)</f>
        <v>0.05</v>
      </c>
      <c r="W67" s="157"/>
      <c r="X67" s="157" t="s">
        <v>146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147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>
      <c r="A68" s="174">
        <v>32</v>
      </c>
      <c r="B68" s="175" t="s">
        <v>237</v>
      </c>
      <c r="C68" s="184" t="s">
        <v>238</v>
      </c>
      <c r="D68" s="176" t="s">
        <v>165</v>
      </c>
      <c r="E68" s="177">
        <v>1.9</v>
      </c>
      <c r="F68" s="178"/>
      <c r="G68" s="179">
        <f>ROUND(E68*F68,2)</f>
        <v>0</v>
      </c>
      <c r="H68" s="158">
        <v>26.9</v>
      </c>
      <c r="I68" s="157">
        <f>ROUND(E68*H68,2)</f>
        <v>51.11</v>
      </c>
      <c r="J68" s="158">
        <v>340.6</v>
      </c>
      <c r="K68" s="157">
        <f>ROUND(E68*J68,2)</f>
        <v>647.14</v>
      </c>
      <c r="L68" s="157">
        <v>21</v>
      </c>
      <c r="M68" s="157">
        <f>G68*(1+L68/100)</f>
        <v>0</v>
      </c>
      <c r="N68" s="157">
        <v>1.17E-3</v>
      </c>
      <c r="O68" s="157">
        <f>ROUND(E68*N68,2)</f>
        <v>0</v>
      </c>
      <c r="P68" s="157">
        <v>7.5999999999999998E-2</v>
      </c>
      <c r="Q68" s="157">
        <f>ROUND(E68*P68,2)</f>
        <v>0.14000000000000001</v>
      </c>
      <c r="R68" s="157"/>
      <c r="S68" s="157" t="s">
        <v>145</v>
      </c>
      <c r="T68" s="157" t="s">
        <v>145</v>
      </c>
      <c r="U68" s="157">
        <v>0.93899999999999995</v>
      </c>
      <c r="V68" s="157">
        <f>ROUND(E68*U68,2)</f>
        <v>1.78</v>
      </c>
      <c r="W68" s="157"/>
      <c r="X68" s="157" t="s">
        <v>146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147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>
      <c r="A69" s="174">
        <v>33</v>
      </c>
      <c r="B69" s="175" t="s">
        <v>239</v>
      </c>
      <c r="C69" s="184" t="s">
        <v>240</v>
      </c>
      <c r="D69" s="176" t="s">
        <v>165</v>
      </c>
      <c r="E69" s="177">
        <v>1.6</v>
      </c>
      <c r="F69" s="178"/>
      <c r="G69" s="179">
        <f>ROUND(E69*F69,2)</f>
        <v>0</v>
      </c>
      <c r="H69" s="158">
        <v>12.43</v>
      </c>
      <c r="I69" s="157">
        <f>ROUND(E69*H69,2)</f>
        <v>19.89</v>
      </c>
      <c r="J69" s="158">
        <v>156.07</v>
      </c>
      <c r="K69" s="157">
        <f>ROUND(E69*J69,2)</f>
        <v>249.71</v>
      </c>
      <c r="L69" s="157">
        <v>21</v>
      </c>
      <c r="M69" s="157">
        <f>G69*(1+L69/100)</f>
        <v>0</v>
      </c>
      <c r="N69" s="157">
        <v>5.4000000000000001E-4</v>
      </c>
      <c r="O69" s="157">
        <f>ROUND(E69*N69,2)</f>
        <v>0</v>
      </c>
      <c r="P69" s="157">
        <v>0.27</v>
      </c>
      <c r="Q69" s="157">
        <f>ROUND(E69*P69,2)</f>
        <v>0.43</v>
      </c>
      <c r="R69" s="157"/>
      <c r="S69" s="157" t="s">
        <v>145</v>
      </c>
      <c r="T69" s="157" t="s">
        <v>145</v>
      </c>
      <c r="U69" s="157">
        <v>0.43</v>
      </c>
      <c r="V69" s="157">
        <f>ROUND(E69*U69,2)</f>
        <v>0.69</v>
      </c>
      <c r="W69" s="157"/>
      <c r="X69" s="157" t="s">
        <v>146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147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68">
        <v>34</v>
      </c>
      <c r="B70" s="169" t="s">
        <v>241</v>
      </c>
      <c r="C70" s="182" t="s">
        <v>242</v>
      </c>
      <c r="D70" s="170" t="s">
        <v>224</v>
      </c>
      <c r="E70" s="171">
        <v>2.5499999999999998</v>
      </c>
      <c r="F70" s="172"/>
      <c r="G70" s="173">
        <f>ROUND(E70*F70,2)</f>
        <v>0</v>
      </c>
      <c r="H70" s="158">
        <v>11.3</v>
      </c>
      <c r="I70" s="157">
        <f>ROUND(E70*H70,2)</f>
        <v>28.82</v>
      </c>
      <c r="J70" s="158">
        <v>140.19999999999999</v>
      </c>
      <c r="K70" s="157">
        <f>ROUND(E70*J70,2)</f>
        <v>357.51</v>
      </c>
      <c r="L70" s="157">
        <v>21</v>
      </c>
      <c r="M70" s="157">
        <f>G70*(1+L70/100)</f>
        <v>0</v>
      </c>
      <c r="N70" s="157">
        <v>1E-3</v>
      </c>
      <c r="O70" s="157">
        <f>ROUND(E70*N70,2)</f>
        <v>0</v>
      </c>
      <c r="P70" s="157">
        <v>2.7E-2</v>
      </c>
      <c r="Q70" s="157">
        <f>ROUND(E70*P70,2)</f>
        <v>7.0000000000000007E-2</v>
      </c>
      <c r="R70" s="157"/>
      <c r="S70" s="157" t="s">
        <v>145</v>
      </c>
      <c r="T70" s="157" t="s">
        <v>145</v>
      </c>
      <c r="U70" s="157">
        <v>0.42199999999999999</v>
      </c>
      <c r="V70" s="157">
        <f>ROUND(E70*U70,2)</f>
        <v>1.08</v>
      </c>
      <c r="W70" s="157"/>
      <c r="X70" s="157" t="s">
        <v>146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147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>
      <c r="A71" s="155"/>
      <c r="B71" s="156"/>
      <c r="C71" s="183" t="s">
        <v>243</v>
      </c>
      <c r="D71" s="159"/>
      <c r="E71" s="160">
        <v>2.5499999999999998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149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>
      <c r="A72" s="168">
        <v>35</v>
      </c>
      <c r="B72" s="169" t="s">
        <v>244</v>
      </c>
      <c r="C72" s="182" t="s">
        <v>245</v>
      </c>
      <c r="D72" s="170" t="s">
        <v>165</v>
      </c>
      <c r="E72" s="171">
        <v>69.213800000000006</v>
      </c>
      <c r="F72" s="172"/>
      <c r="G72" s="173">
        <f>ROUND(E72*F72,2)</f>
        <v>0</v>
      </c>
      <c r="H72" s="158">
        <v>0</v>
      </c>
      <c r="I72" s="157">
        <f>ROUND(E72*H72,2)</f>
        <v>0</v>
      </c>
      <c r="J72" s="158">
        <v>84.3</v>
      </c>
      <c r="K72" s="157">
        <f>ROUND(E72*J72,2)</f>
        <v>5834.72</v>
      </c>
      <c r="L72" s="157">
        <v>21</v>
      </c>
      <c r="M72" s="157">
        <f>G72*(1+L72/100)</f>
        <v>0</v>
      </c>
      <c r="N72" s="157">
        <v>0</v>
      </c>
      <c r="O72" s="157">
        <f>ROUND(E72*N72,2)</f>
        <v>0</v>
      </c>
      <c r="P72" s="157">
        <v>4.5999999999999999E-2</v>
      </c>
      <c r="Q72" s="157">
        <f>ROUND(E72*P72,2)</f>
        <v>3.18</v>
      </c>
      <c r="R72" s="157"/>
      <c r="S72" s="157" t="s">
        <v>145</v>
      </c>
      <c r="T72" s="157" t="s">
        <v>145</v>
      </c>
      <c r="U72" s="157">
        <v>0.26</v>
      </c>
      <c r="V72" s="157">
        <f>ROUND(E72*U72,2)</f>
        <v>18</v>
      </c>
      <c r="W72" s="157"/>
      <c r="X72" s="157" t="s">
        <v>146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147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>
      <c r="A73" s="155"/>
      <c r="B73" s="156"/>
      <c r="C73" s="183" t="s">
        <v>246</v>
      </c>
      <c r="D73" s="159"/>
      <c r="E73" s="160">
        <v>69.209999999999994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149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>
      <c r="A74" s="174">
        <v>36</v>
      </c>
      <c r="B74" s="175" t="s">
        <v>247</v>
      </c>
      <c r="C74" s="184" t="s">
        <v>248</v>
      </c>
      <c r="D74" s="176" t="s">
        <v>165</v>
      </c>
      <c r="E74" s="177">
        <v>24.5</v>
      </c>
      <c r="F74" s="178"/>
      <c r="G74" s="179">
        <f t="shared" ref="G74:G89" si="0">ROUND(E74*F74,2)</f>
        <v>0</v>
      </c>
      <c r="H74" s="158">
        <v>0</v>
      </c>
      <c r="I74" s="157">
        <f t="shared" ref="I74:I89" si="1">ROUND(E74*H74,2)</f>
        <v>0</v>
      </c>
      <c r="J74" s="158">
        <v>38.799999999999997</v>
      </c>
      <c r="K74" s="157">
        <f t="shared" ref="K74:K89" si="2">ROUND(E74*J74,2)</f>
        <v>950.6</v>
      </c>
      <c r="L74" s="157">
        <v>21</v>
      </c>
      <c r="M74" s="157">
        <f t="shared" ref="M74:M89" si="3">G74*(1+L74/100)</f>
        <v>0</v>
      </c>
      <c r="N74" s="157">
        <v>0</v>
      </c>
      <c r="O74" s="157">
        <f t="shared" ref="O74:O89" si="4">ROUND(E74*N74,2)</f>
        <v>0</v>
      </c>
      <c r="P74" s="157">
        <v>1E-3</v>
      </c>
      <c r="Q74" s="157">
        <f t="shared" ref="Q74:Q89" si="5">ROUND(E74*P74,2)</f>
        <v>0.02</v>
      </c>
      <c r="R74" s="157"/>
      <c r="S74" s="157" t="s">
        <v>145</v>
      </c>
      <c r="T74" s="157" t="s">
        <v>145</v>
      </c>
      <c r="U74" s="157">
        <v>0.105</v>
      </c>
      <c r="V74" s="157">
        <f t="shared" ref="V74:V89" si="6">ROUND(E74*U74,2)</f>
        <v>2.57</v>
      </c>
      <c r="W74" s="157"/>
      <c r="X74" s="157" t="s">
        <v>146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249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>
      <c r="A75" s="174">
        <v>37</v>
      </c>
      <c r="B75" s="175" t="s">
        <v>250</v>
      </c>
      <c r="C75" s="184" t="s">
        <v>251</v>
      </c>
      <c r="D75" s="176" t="s">
        <v>184</v>
      </c>
      <c r="E75" s="177">
        <v>6.6291799999999999</v>
      </c>
      <c r="F75" s="178"/>
      <c r="G75" s="179">
        <f t="shared" si="0"/>
        <v>0</v>
      </c>
      <c r="H75" s="158">
        <v>0</v>
      </c>
      <c r="I75" s="157">
        <f t="shared" si="1"/>
        <v>0</v>
      </c>
      <c r="J75" s="158">
        <v>338.5</v>
      </c>
      <c r="K75" s="157">
        <f t="shared" si="2"/>
        <v>2243.98</v>
      </c>
      <c r="L75" s="157">
        <v>21</v>
      </c>
      <c r="M75" s="157">
        <f t="shared" si="3"/>
        <v>0</v>
      </c>
      <c r="N75" s="157">
        <v>0</v>
      </c>
      <c r="O75" s="157">
        <f t="shared" si="4"/>
        <v>0</v>
      </c>
      <c r="P75" s="157">
        <v>0</v>
      </c>
      <c r="Q75" s="157">
        <f t="shared" si="5"/>
        <v>0</v>
      </c>
      <c r="R75" s="157"/>
      <c r="S75" s="157" t="s">
        <v>145</v>
      </c>
      <c r="T75" s="157" t="s">
        <v>145</v>
      </c>
      <c r="U75" s="157">
        <v>0.93300000000000005</v>
      </c>
      <c r="V75" s="157">
        <f t="shared" si="6"/>
        <v>6.19</v>
      </c>
      <c r="W75" s="157"/>
      <c r="X75" s="157" t="s">
        <v>146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252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>
      <c r="A76" s="174">
        <v>38</v>
      </c>
      <c r="B76" s="175" t="s">
        <v>253</v>
      </c>
      <c r="C76" s="184" t="s">
        <v>254</v>
      </c>
      <c r="D76" s="176" t="s">
        <v>184</v>
      </c>
      <c r="E76" s="177">
        <v>6.6291799999999999</v>
      </c>
      <c r="F76" s="178"/>
      <c r="G76" s="179">
        <f t="shared" si="0"/>
        <v>0</v>
      </c>
      <c r="H76" s="158">
        <v>0</v>
      </c>
      <c r="I76" s="157">
        <f t="shared" si="1"/>
        <v>0</v>
      </c>
      <c r="J76" s="158">
        <v>220</v>
      </c>
      <c r="K76" s="157">
        <f t="shared" si="2"/>
        <v>1458.42</v>
      </c>
      <c r="L76" s="157">
        <v>21</v>
      </c>
      <c r="M76" s="157">
        <f t="shared" si="3"/>
        <v>0</v>
      </c>
      <c r="N76" s="157">
        <v>0</v>
      </c>
      <c r="O76" s="157">
        <f t="shared" si="4"/>
        <v>0</v>
      </c>
      <c r="P76" s="157">
        <v>0</v>
      </c>
      <c r="Q76" s="157">
        <f t="shared" si="5"/>
        <v>0</v>
      </c>
      <c r="R76" s="157"/>
      <c r="S76" s="157" t="s">
        <v>145</v>
      </c>
      <c r="T76" s="157" t="s">
        <v>145</v>
      </c>
      <c r="U76" s="157">
        <v>0.49</v>
      </c>
      <c r="V76" s="157">
        <f t="shared" si="6"/>
        <v>3.25</v>
      </c>
      <c r="W76" s="157"/>
      <c r="X76" s="157" t="s">
        <v>146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252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>
      <c r="A77" s="174">
        <v>39</v>
      </c>
      <c r="B77" s="175" t="s">
        <v>255</v>
      </c>
      <c r="C77" s="184" t="s">
        <v>256</v>
      </c>
      <c r="D77" s="176" t="s">
        <v>184</v>
      </c>
      <c r="E77" s="177">
        <v>192.24636000000001</v>
      </c>
      <c r="F77" s="178"/>
      <c r="G77" s="179">
        <f t="shared" si="0"/>
        <v>0</v>
      </c>
      <c r="H77" s="158">
        <v>0</v>
      </c>
      <c r="I77" s="157">
        <f t="shared" si="1"/>
        <v>0</v>
      </c>
      <c r="J77" s="158">
        <v>15.7</v>
      </c>
      <c r="K77" s="157">
        <f t="shared" si="2"/>
        <v>3018.27</v>
      </c>
      <c r="L77" s="157">
        <v>21</v>
      </c>
      <c r="M77" s="157">
        <f t="shared" si="3"/>
        <v>0</v>
      </c>
      <c r="N77" s="157">
        <v>0</v>
      </c>
      <c r="O77" s="157">
        <f t="shared" si="4"/>
        <v>0</v>
      </c>
      <c r="P77" s="157">
        <v>0</v>
      </c>
      <c r="Q77" s="157">
        <f t="shared" si="5"/>
        <v>0</v>
      </c>
      <c r="R77" s="157"/>
      <c r="S77" s="157" t="s">
        <v>145</v>
      </c>
      <c r="T77" s="157" t="s">
        <v>145</v>
      </c>
      <c r="U77" s="157">
        <v>0</v>
      </c>
      <c r="V77" s="157">
        <f t="shared" si="6"/>
        <v>0</v>
      </c>
      <c r="W77" s="157"/>
      <c r="X77" s="157" t="s">
        <v>146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252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74">
        <v>40</v>
      </c>
      <c r="B78" s="175" t="s">
        <v>257</v>
      </c>
      <c r="C78" s="184" t="s">
        <v>258</v>
      </c>
      <c r="D78" s="176" t="s">
        <v>184</v>
      </c>
      <c r="E78" s="177">
        <v>6.6291799999999999</v>
      </c>
      <c r="F78" s="178"/>
      <c r="G78" s="179">
        <f t="shared" si="0"/>
        <v>0</v>
      </c>
      <c r="H78" s="158">
        <v>0</v>
      </c>
      <c r="I78" s="157">
        <f t="shared" si="1"/>
        <v>0</v>
      </c>
      <c r="J78" s="158">
        <v>305.5</v>
      </c>
      <c r="K78" s="157">
        <f t="shared" si="2"/>
        <v>2025.21</v>
      </c>
      <c r="L78" s="157">
        <v>21</v>
      </c>
      <c r="M78" s="157">
        <f t="shared" si="3"/>
        <v>0</v>
      </c>
      <c r="N78" s="157">
        <v>0</v>
      </c>
      <c r="O78" s="157">
        <f t="shared" si="4"/>
        <v>0</v>
      </c>
      <c r="P78" s="157">
        <v>0</v>
      </c>
      <c r="Q78" s="157">
        <f t="shared" si="5"/>
        <v>0</v>
      </c>
      <c r="R78" s="157"/>
      <c r="S78" s="157" t="s">
        <v>145</v>
      </c>
      <c r="T78" s="157" t="s">
        <v>145</v>
      </c>
      <c r="U78" s="157">
        <v>0.94199999999999995</v>
      </c>
      <c r="V78" s="157">
        <f t="shared" si="6"/>
        <v>6.24</v>
      </c>
      <c r="W78" s="157"/>
      <c r="X78" s="157" t="s">
        <v>146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252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>
      <c r="A79" s="174">
        <v>41</v>
      </c>
      <c r="B79" s="175" t="s">
        <v>259</v>
      </c>
      <c r="C79" s="184" t="s">
        <v>260</v>
      </c>
      <c r="D79" s="176" t="s">
        <v>184</v>
      </c>
      <c r="E79" s="177">
        <v>26.516739999999999</v>
      </c>
      <c r="F79" s="178"/>
      <c r="G79" s="179">
        <f t="shared" si="0"/>
        <v>0</v>
      </c>
      <c r="H79" s="158">
        <v>0</v>
      </c>
      <c r="I79" s="157">
        <f t="shared" si="1"/>
        <v>0</v>
      </c>
      <c r="J79" s="158">
        <v>34</v>
      </c>
      <c r="K79" s="157">
        <f t="shared" si="2"/>
        <v>901.57</v>
      </c>
      <c r="L79" s="157">
        <v>21</v>
      </c>
      <c r="M79" s="157">
        <f t="shared" si="3"/>
        <v>0</v>
      </c>
      <c r="N79" s="157">
        <v>0</v>
      </c>
      <c r="O79" s="157">
        <f t="shared" si="4"/>
        <v>0</v>
      </c>
      <c r="P79" s="157">
        <v>0</v>
      </c>
      <c r="Q79" s="157">
        <f t="shared" si="5"/>
        <v>0</v>
      </c>
      <c r="R79" s="157"/>
      <c r="S79" s="157" t="s">
        <v>145</v>
      </c>
      <c r="T79" s="157" t="s">
        <v>145</v>
      </c>
      <c r="U79" s="157">
        <v>0.105</v>
      </c>
      <c r="V79" s="157">
        <f t="shared" si="6"/>
        <v>2.78</v>
      </c>
      <c r="W79" s="157"/>
      <c r="X79" s="157" t="s">
        <v>146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252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>
      <c r="A80" s="174">
        <v>42</v>
      </c>
      <c r="B80" s="175" t="s">
        <v>261</v>
      </c>
      <c r="C80" s="184" t="s">
        <v>262</v>
      </c>
      <c r="D80" s="176" t="s">
        <v>184</v>
      </c>
      <c r="E80" s="177">
        <v>6.6291799999999999</v>
      </c>
      <c r="F80" s="178"/>
      <c r="G80" s="179">
        <f t="shared" si="0"/>
        <v>0</v>
      </c>
      <c r="H80" s="158">
        <v>0</v>
      </c>
      <c r="I80" s="157">
        <f t="shared" si="1"/>
        <v>0</v>
      </c>
      <c r="J80" s="158">
        <v>601</v>
      </c>
      <c r="K80" s="157">
        <f t="shared" si="2"/>
        <v>3984.14</v>
      </c>
      <c r="L80" s="157">
        <v>21</v>
      </c>
      <c r="M80" s="157">
        <f t="shared" si="3"/>
        <v>0</v>
      </c>
      <c r="N80" s="157">
        <v>0</v>
      </c>
      <c r="O80" s="157">
        <f t="shared" si="4"/>
        <v>0</v>
      </c>
      <c r="P80" s="157">
        <v>0</v>
      </c>
      <c r="Q80" s="157">
        <f t="shared" si="5"/>
        <v>0</v>
      </c>
      <c r="R80" s="157"/>
      <c r="S80" s="157" t="s">
        <v>145</v>
      </c>
      <c r="T80" s="157" t="s">
        <v>145</v>
      </c>
      <c r="U80" s="157">
        <v>0</v>
      </c>
      <c r="V80" s="157">
        <f t="shared" si="6"/>
        <v>0</v>
      </c>
      <c r="W80" s="157"/>
      <c r="X80" s="157" t="s">
        <v>146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252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>
      <c r="A81" s="174">
        <v>43</v>
      </c>
      <c r="B81" s="175" t="s">
        <v>263</v>
      </c>
      <c r="C81" s="184" t="s">
        <v>264</v>
      </c>
      <c r="D81" s="176" t="s">
        <v>184</v>
      </c>
      <c r="E81" s="177">
        <v>6.6291799999999999</v>
      </c>
      <c r="F81" s="178"/>
      <c r="G81" s="179">
        <f t="shared" si="0"/>
        <v>0</v>
      </c>
      <c r="H81" s="158">
        <v>0</v>
      </c>
      <c r="I81" s="157">
        <f t="shared" si="1"/>
        <v>0</v>
      </c>
      <c r="J81" s="158">
        <v>10.199999999999999</v>
      </c>
      <c r="K81" s="157">
        <f t="shared" si="2"/>
        <v>67.62</v>
      </c>
      <c r="L81" s="157">
        <v>21</v>
      </c>
      <c r="M81" s="157">
        <f t="shared" si="3"/>
        <v>0</v>
      </c>
      <c r="N81" s="157">
        <v>0</v>
      </c>
      <c r="O81" s="157">
        <f t="shared" si="4"/>
        <v>0</v>
      </c>
      <c r="P81" s="157">
        <v>0</v>
      </c>
      <c r="Q81" s="157">
        <f t="shared" si="5"/>
        <v>0</v>
      </c>
      <c r="R81" s="157"/>
      <c r="S81" s="157" t="s">
        <v>145</v>
      </c>
      <c r="T81" s="157" t="s">
        <v>145</v>
      </c>
      <c r="U81" s="157">
        <v>6.0000000000000001E-3</v>
      </c>
      <c r="V81" s="157">
        <f t="shared" si="6"/>
        <v>0.04</v>
      </c>
      <c r="W81" s="157"/>
      <c r="X81" s="157" t="s">
        <v>146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252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>
      <c r="A82" s="174">
        <v>44</v>
      </c>
      <c r="B82" s="175" t="s">
        <v>265</v>
      </c>
      <c r="C82" s="184" t="s">
        <v>266</v>
      </c>
      <c r="D82" s="176" t="s">
        <v>217</v>
      </c>
      <c r="E82" s="177">
        <v>4</v>
      </c>
      <c r="F82" s="178"/>
      <c r="G82" s="179">
        <f t="shared" si="0"/>
        <v>0</v>
      </c>
      <c r="H82" s="158">
        <v>0</v>
      </c>
      <c r="I82" s="157">
        <f t="shared" si="1"/>
        <v>0</v>
      </c>
      <c r="J82" s="158">
        <v>500</v>
      </c>
      <c r="K82" s="157">
        <f t="shared" si="2"/>
        <v>2000</v>
      </c>
      <c r="L82" s="157">
        <v>21</v>
      </c>
      <c r="M82" s="157">
        <f t="shared" si="3"/>
        <v>0</v>
      </c>
      <c r="N82" s="157">
        <v>0</v>
      </c>
      <c r="O82" s="157">
        <f t="shared" si="4"/>
        <v>0</v>
      </c>
      <c r="P82" s="157">
        <v>0</v>
      </c>
      <c r="Q82" s="157">
        <f t="shared" si="5"/>
        <v>0</v>
      </c>
      <c r="R82" s="157"/>
      <c r="S82" s="157" t="s">
        <v>199</v>
      </c>
      <c r="T82" s="157" t="s">
        <v>200</v>
      </c>
      <c r="U82" s="157">
        <v>0</v>
      </c>
      <c r="V82" s="157">
        <f t="shared" si="6"/>
        <v>0</v>
      </c>
      <c r="W82" s="157"/>
      <c r="X82" s="157" t="s">
        <v>146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147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>
      <c r="A83" s="174">
        <v>45</v>
      </c>
      <c r="B83" s="175" t="s">
        <v>267</v>
      </c>
      <c r="C83" s="184" t="s">
        <v>268</v>
      </c>
      <c r="D83" s="176" t="s">
        <v>217</v>
      </c>
      <c r="E83" s="177">
        <v>1</v>
      </c>
      <c r="F83" s="178"/>
      <c r="G83" s="179">
        <f t="shared" si="0"/>
        <v>0</v>
      </c>
      <c r="H83" s="158">
        <v>0</v>
      </c>
      <c r="I83" s="157">
        <f t="shared" si="1"/>
        <v>0</v>
      </c>
      <c r="J83" s="158">
        <v>700</v>
      </c>
      <c r="K83" s="157">
        <f t="shared" si="2"/>
        <v>700</v>
      </c>
      <c r="L83" s="157">
        <v>21</v>
      </c>
      <c r="M83" s="157">
        <f t="shared" si="3"/>
        <v>0</v>
      </c>
      <c r="N83" s="157">
        <v>0</v>
      </c>
      <c r="O83" s="157">
        <f t="shared" si="4"/>
        <v>0</v>
      </c>
      <c r="P83" s="157">
        <v>0</v>
      </c>
      <c r="Q83" s="157">
        <f t="shared" si="5"/>
        <v>0</v>
      </c>
      <c r="R83" s="157"/>
      <c r="S83" s="157" t="s">
        <v>199</v>
      </c>
      <c r="T83" s="157" t="s">
        <v>200</v>
      </c>
      <c r="U83" s="157">
        <v>0</v>
      </c>
      <c r="V83" s="157">
        <f t="shared" si="6"/>
        <v>0</v>
      </c>
      <c r="W83" s="157"/>
      <c r="X83" s="157" t="s">
        <v>146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147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>
      <c r="A84" s="174">
        <v>46</v>
      </c>
      <c r="B84" s="175" t="s">
        <v>269</v>
      </c>
      <c r="C84" s="184" t="s">
        <v>270</v>
      </c>
      <c r="D84" s="176" t="s">
        <v>271</v>
      </c>
      <c r="E84" s="177">
        <v>1</v>
      </c>
      <c r="F84" s="178"/>
      <c r="G84" s="179">
        <f t="shared" si="0"/>
        <v>0</v>
      </c>
      <c r="H84" s="158">
        <v>0</v>
      </c>
      <c r="I84" s="157">
        <f t="shared" si="1"/>
        <v>0</v>
      </c>
      <c r="J84" s="158">
        <v>2500</v>
      </c>
      <c r="K84" s="157">
        <f t="shared" si="2"/>
        <v>2500</v>
      </c>
      <c r="L84" s="157">
        <v>21</v>
      </c>
      <c r="M84" s="157">
        <f t="shared" si="3"/>
        <v>0</v>
      </c>
      <c r="N84" s="157">
        <v>0</v>
      </c>
      <c r="O84" s="157">
        <f t="shared" si="4"/>
        <v>0</v>
      </c>
      <c r="P84" s="157">
        <v>0</v>
      </c>
      <c r="Q84" s="157">
        <f t="shared" si="5"/>
        <v>0</v>
      </c>
      <c r="R84" s="157"/>
      <c r="S84" s="157" t="s">
        <v>199</v>
      </c>
      <c r="T84" s="157" t="s">
        <v>200</v>
      </c>
      <c r="U84" s="157">
        <v>0</v>
      </c>
      <c r="V84" s="157">
        <f t="shared" si="6"/>
        <v>0</v>
      </c>
      <c r="W84" s="157"/>
      <c r="X84" s="157" t="s">
        <v>146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147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>
      <c r="A85" s="174">
        <v>47</v>
      </c>
      <c r="B85" s="175" t="s">
        <v>272</v>
      </c>
      <c r="C85" s="184" t="s">
        <v>273</v>
      </c>
      <c r="D85" s="176" t="s">
        <v>271</v>
      </c>
      <c r="E85" s="177">
        <v>1</v>
      </c>
      <c r="F85" s="178"/>
      <c r="G85" s="179">
        <f t="shared" si="0"/>
        <v>0</v>
      </c>
      <c r="H85" s="158">
        <v>0</v>
      </c>
      <c r="I85" s="157">
        <f t="shared" si="1"/>
        <v>0</v>
      </c>
      <c r="J85" s="158">
        <v>5000</v>
      </c>
      <c r="K85" s="157">
        <f t="shared" si="2"/>
        <v>5000</v>
      </c>
      <c r="L85" s="157">
        <v>21</v>
      </c>
      <c r="M85" s="157">
        <f t="shared" si="3"/>
        <v>0</v>
      </c>
      <c r="N85" s="157">
        <v>0</v>
      </c>
      <c r="O85" s="157">
        <f t="shared" si="4"/>
        <v>0</v>
      </c>
      <c r="P85" s="157">
        <v>0</v>
      </c>
      <c r="Q85" s="157">
        <f t="shared" si="5"/>
        <v>0</v>
      </c>
      <c r="R85" s="157"/>
      <c r="S85" s="157" t="s">
        <v>199</v>
      </c>
      <c r="T85" s="157" t="s">
        <v>200</v>
      </c>
      <c r="U85" s="157">
        <v>0</v>
      </c>
      <c r="V85" s="157">
        <f t="shared" si="6"/>
        <v>0</v>
      </c>
      <c r="W85" s="157"/>
      <c r="X85" s="157" t="s">
        <v>146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147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74">
        <v>48</v>
      </c>
      <c r="B86" s="175" t="s">
        <v>274</v>
      </c>
      <c r="C86" s="184" t="s">
        <v>275</v>
      </c>
      <c r="D86" s="176" t="s">
        <v>271</v>
      </c>
      <c r="E86" s="177">
        <v>1</v>
      </c>
      <c r="F86" s="178"/>
      <c r="G86" s="179">
        <f t="shared" si="0"/>
        <v>0</v>
      </c>
      <c r="H86" s="158">
        <v>0</v>
      </c>
      <c r="I86" s="157">
        <f t="shared" si="1"/>
        <v>0</v>
      </c>
      <c r="J86" s="158">
        <v>3000</v>
      </c>
      <c r="K86" s="157">
        <f t="shared" si="2"/>
        <v>3000</v>
      </c>
      <c r="L86" s="157">
        <v>21</v>
      </c>
      <c r="M86" s="157">
        <f t="shared" si="3"/>
        <v>0</v>
      </c>
      <c r="N86" s="157">
        <v>0</v>
      </c>
      <c r="O86" s="157">
        <f t="shared" si="4"/>
        <v>0</v>
      </c>
      <c r="P86" s="157">
        <v>0</v>
      </c>
      <c r="Q86" s="157">
        <f t="shared" si="5"/>
        <v>0</v>
      </c>
      <c r="R86" s="157"/>
      <c r="S86" s="157" t="s">
        <v>199</v>
      </c>
      <c r="T86" s="157" t="s">
        <v>200</v>
      </c>
      <c r="U86" s="157">
        <v>0</v>
      </c>
      <c r="V86" s="157">
        <f t="shared" si="6"/>
        <v>0</v>
      </c>
      <c r="W86" s="157"/>
      <c r="X86" s="157" t="s">
        <v>146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147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>
      <c r="A87" s="174">
        <v>49</v>
      </c>
      <c r="B87" s="175" t="s">
        <v>276</v>
      </c>
      <c r="C87" s="184" t="s">
        <v>277</v>
      </c>
      <c r="D87" s="176" t="s">
        <v>271</v>
      </c>
      <c r="E87" s="177">
        <v>1</v>
      </c>
      <c r="F87" s="178"/>
      <c r="G87" s="179">
        <f t="shared" si="0"/>
        <v>0</v>
      </c>
      <c r="H87" s="158">
        <v>0</v>
      </c>
      <c r="I87" s="157">
        <f t="shared" si="1"/>
        <v>0</v>
      </c>
      <c r="J87" s="158">
        <v>2000</v>
      </c>
      <c r="K87" s="157">
        <f t="shared" si="2"/>
        <v>2000</v>
      </c>
      <c r="L87" s="157">
        <v>21</v>
      </c>
      <c r="M87" s="157">
        <f t="shared" si="3"/>
        <v>0</v>
      </c>
      <c r="N87" s="157">
        <v>0</v>
      </c>
      <c r="O87" s="157">
        <f t="shared" si="4"/>
        <v>0</v>
      </c>
      <c r="P87" s="157">
        <v>0</v>
      </c>
      <c r="Q87" s="157">
        <f t="shared" si="5"/>
        <v>0</v>
      </c>
      <c r="R87" s="157"/>
      <c r="S87" s="157" t="s">
        <v>199</v>
      </c>
      <c r="T87" s="157" t="s">
        <v>200</v>
      </c>
      <c r="U87" s="157">
        <v>0</v>
      </c>
      <c r="V87" s="157">
        <f t="shared" si="6"/>
        <v>0</v>
      </c>
      <c r="W87" s="157"/>
      <c r="X87" s="157" t="s">
        <v>146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147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>
      <c r="A88" s="174">
        <v>50</v>
      </c>
      <c r="B88" s="175" t="s">
        <v>278</v>
      </c>
      <c r="C88" s="184" t="s">
        <v>279</v>
      </c>
      <c r="D88" s="176" t="s">
        <v>271</v>
      </c>
      <c r="E88" s="177">
        <v>1</v>
      </c>
      <c r="F88" s="178"/>
      <c r="G88" s="179">
        <f t="shared" si="0"/>
        <v>0</v>
      </c>
      <c r="H88" s="158">
        <v>0</v>
      </c>
      <c r="I88" s="157">
        <f t="shared" si="1"/>
        <v>0</v>
      </c>
      <c r="J88" s="158">
        <v>3000</v>
      </c>
      <c r="K88" s="157">
        <f t="shared" si="2"/>
        <v>3000</v>
      </c>
      <c r="L88" s="157">
        <v>21</v>
      </c>
      <c r="M88" s="157">
        <f t="shared" si="3"/>
        <v>0</v>
      </c>
      <c r="N88" s="157">
        <v>0</v>
      </c>
      <c r="O88" s="157">
        <f t="shared" si="4"/>
        <v>0</v>
      </c>
      <c r="P88" s="157">
        <v>0</v>
      </c>
      <c r="Q88" s="157">
        <f t="shared" si="5"/>
        <v>0</v>
      </c>
      <c r="R88" s="157"/>
      <c r="S88" s="157" t="s">
        <v>199</v>
      </c>
      <c r="T88" s="157" t="s">
        <v>200</v>
      </c>
      <c r="U88" s="157">
        <v>0</v>
      </c>
      <c r="V88" s="157">
        <f t="shared" si="6"/>
        <v>0</v>
      </c>
      <c r="W88" s="157"/>
      <c r="X88" s="157" t="s">
        <v>146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147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>
      <c r="A89" s="174">
        <v>51</v>
      </c>
      <c r="B89" s="175" t="s">
        <v>280</v>
      </c>
      <c r="C89" s="184" t="s">
        <v>281</v>
      </c>
      <c r="D89" s="176" t="s">
        <v>236</v>
      </c>
      <c r="E89" s="177">
        <v>1</v>
      </c>
      <c r="F89" s="178"/>
      <c r="G89" s="179">
        <f t="shared" si="0"/>
        <v>0</v>
      </c>
      <c r="H89" s="158">
        <v>0</v>
      </c>
      <c r="I89" s="157">
        <f t="shared" si="1"/>
        <v>0</v>
      </c>
      <c r="J89" s="158">
        <v>337.5</v>
      </c>
      <c r="K89" s="157">
        <f t="shared" si="2"/>
        <v>337.5</v>
      </c>
      <c r="L89" s="157">
        <v>21</v>
      </c>
      <c r="M89" s="157">
        <f t="shared" si="3"/>
        <v>0</v>
      </c>
      <c r="N89" s="157">
        <v>0</v>
      </c>
      <c r="O89" s="157">
        <f t="shared" si="4"/>
        <v>0</v>
      </c>
      <c r="P89" s="157">
        <v>3.1870000000000002E-2</v>
      </c>
      <c r="Q89" s="157">
        <f t="shared" si="5"/>
        <v>0.03</v>
      </c>
      <c r="R89" s="157"/>
      <c r="S89" s="157" t="s">
        <v>145</v>
      </c>
      <c r="T89" s="157" t="s">
        <v>145</v>
      </c>
      <c r="U89" s="157">
        <v>0.89376</v>
      </c>
      <c r="V89" s="157">
        <f t="shared" si="6"/>
        <v>0.89</v>
      </c>
      <c r="W89" s="157"/>
      <c r="X89" s="157" t="s">
        <v>282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283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>
      <c r="A90" s="162" t="s">
        <v>140</v>
      </c>
      <c r="B90" s="163" t="s">
        <v>80</v>
      </c>
      <c r="C90" s="181" t="s">
        <v>81</v>
      </c>
      <c r="D90" s="164"/>
      <c r="E90" s="165"/>
      <c r="F90" s="166"/>
      <c r="G90" s="167">
        <f>SUMIF(AG91:AG91,"&lt;&gt;NOR",G91:G91)</f>
        <v>0</v>
      </c>
      <c r="H90" s="161"/>
      <c r="I90" s="161">
        <f>SUM(I91:I91)</f>
        <v>0</v>
      </c>
      <c r="J90" s="161"/>
      <c r="K90" s="161">
        <f>SUM(K91:K91)</f>
        <v>6323.33</v>
      </c>
      <c r="L90" s="161"/>
      <c r="M90" s="161">
        <f>SUM(M91:M91)</f>
        <v>0</v>
      </c>
      <c r="N90" s="161"/>
      <c r="O90" s="161">
        <f>SUM(O91:O91)</f>
        <v>0</v>
      </c>
      <c r="P90" s="161"/>
      <c r="Q90" s="161">
        <f>SUM(Q91:Q91)</f>
        <v>0</v>
      </c>
      <c r="R90" s="161"/>
      <c r="S90" s="161"/>
      <c r="T90" s="161"/>
      <c r="U90" s="161"/>
      <c r="V90" s="161">
        <f>SUM(V91:V91)</f>
        <v>16.239999999999998</v>
      </c>
      <c r="W90" s="161"/>
      <c r="X90" s="161"/>
      <c r="AG90" t="s">
        <v>141</v>
      </c>
    </row>
    <row r="91" spans="1:60" outlineLevel="1">
      <c r="A91" s="174">
        <v>52</v>
      </c>
      <c r="B91" s="175" t="s">
        <v>284</v>
      </c>
      <c r="C91" s="184" t="s">
        <v>285</v>
      </c>
      <c r="D91" s="176" t="s">
        <v>184</v>
      </c>
      <c r="E91" s="177">
        <v>17.3005</v>
      </c>
      <c r="F91" s="178"/>
      <c r="G91" s="179">
        <f>ROUND(E91*F91,2)</f>
        <v>0</v>
      </c>
      <c r="H91" s="158">
        <v>0</v>
      </c>
      <c r="I91" s="157">
        <f>ROUND(E91*H91,2)</f>
        <v>0</v>
      </c>
      <c r="J91" s="158">
        <v>365.5</v>
      </c>
      <c r="K91" s="157">
        <f>ROUND(E91*J91,2)</f>
        <v>6323.33</v>
      </c>
      <c r="L91" s="157">
        <v>21</v>
      </c>
      <c r="M91" s="157">
        <f>G91*(1+L91/100)</f>
        <v>0</v>
      </c>
      <c r="N91" s="157">
        <v>0</v>
      </c>
      <c r="O91" s="157">
        <f>ROUND(E91*N91,2)</f>
        <v>0</v>
      </c>
      <c r="P91" s="157">
        <v>0</v>
      </c>
      <c r="Q91" s="157">
        <f>ROUND(E91*P91,2)</f>
        <v>0</v>
      </c>
      <c r="R91" s="157"/>
      <c r="S91" s="157" t="s">
        <v>145</v>
      </c>
      <c r="T91" s="157" t="s">
        <v>145</v>
      </c>
      <c r="U91" s="157">
        <v>0.9385</v>
      </c>
      <c r="V91" s="157">
        <f>ROUND(E91*U91,2)</f>
        <v>16.239999999999998</v>
      </c>
      <c r="W91" s="157"/>
      <c r="X91" s="157" t="s">
        <v>146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252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>
      <c r="A92" s="162" t="s">
        <v>140</v>
      </c>
      <c r="B92" s="163" t="s">
        <v>82</v>
      </c>
      <c r="C92" s="181" t="s">
        <v>83</v>
      </c>
      <c r="D92" s="164"/>
      <c r="E92" s="165"/>
      <c r="F92" s="166"/>
      <c r="G92" s="167">
        <f>SUMIF(AG93:AG97,"&lt;&gt;NOR",G93:G97)</f>
        <v>0</v>
      </c>
      <c r="H92" s="161"/>
      <c r="I92" s="161">
        <f>SUM(I93:I97)</f>
        <v>513.62</v>
      </c>
      <c r="J92" s="161"/>
      <c r="K92" s="161">
        <f>SUM(K93:K97)</f>
        <v>189.69</v>
      </c>
      <c r="L92" s="161"/>
      <c r="M92" s="161">
        <f>SUM(M93:M97)</f>
        <v>0</v>
      </c>
      <c r="N92" s="161"/>
      <c r="O92" s="161">
        <f>SUM(O93:O97)</f>
        <v>0</v>
      </c>
      <c r="P92" s="161"/>
      <c r="Q92" s="161">
        <f>SUM(Q93:Q97)</f>
        <v>0</v>
      </c>
      <c r="R92" s="161"/>
      <c r="S92" s="161"/>
      <c r="T92" s="161"/>
      <c r="U92" s="161"/>
      <c r="V92" s="161">
        <f>SUM(V93:V97)</f>
        <v>0.41000000000000003</v>
      </c>
      <c r="W92" s="161"/>
      <c r="X92" s="161"/>
      <c r="AG92" t="s">
        <v>141</v>
      </c>
    </row>
    <row r="93" spans="1:60" outlineLevel="1">
      <c r="A93" s="168">
        <v>53</v>
      </c>
      <c r="B93" s="169" t="s">
        <v>286</v>
      </c>
      <c r="C93" s="182" t="s">
        <v>287</v>
      </c>
      <c r="D93" s="170" t="s">
        <v>165</v>
      </c>
      <c r="E93" s="171">
        <v>2.46</v>
      </c>
      <c r="F93" s="172"/>
      <c r="G93" s="173">
        <f>ROUND(E93*F93,2)</f>
        <v>0</v>
      </c>
      <c r="H93" s="158">
        <v>5.24</v>
      </c>
      <c r="I93" s="157">
        <f>ROUND(E93*H93,2)</f>
        <v>12.89</v>
      </c>
      <c r="J93" s="158">
        <v>75.66</v>
      </c>
      <c r="K93" s="157">
        <f>ROUND(E93*J93,2)</f>
        <v>186.12</v>
      </c>
      <c r="L93" s="157">
        <v>21</v>
      </c>
      <c r="M93" s="157">
        <f>G93*(1+L93/100)</f>
        <v>0</v>
      </c>
      <c r="N93" s="157">
        <v>2.3000000000000001E-4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145</v>
      </c>
      <c r="T93" s="157" t="s">
        <v>145</v>
      </c>
      <c r="U93" s="157">
        <v>0.161</v>
      </c>
      <c r="V93" s="157">
        <f>ROUND(E93*U93,2)</f>
        <v>0.4</v>
      </c>
      <c r="W93" s="157"/>
      <c r="X93" s="157" t="s">
        <v>146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249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>
      <c r="A94" s="155"/>
      <c r="B94" s="156"/>
      <c r="C94" s="183" t="s">
        <v>178</v>
      </c>
      <c r="D94" s="159"/>
      <c r="E94" s="160">
        <v>2.46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149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>
      <c r="A95" s="174">
        <v>54</v>
      </c>
      <c r="B95" s="175" t="s">
        <v>288</v>
      </c>
      <c r="C95" s="184" t="s">
        <v>289</v>
      </c>
      <c r="D95" s="176" t="s">
        <v>184</v>
      </c>
      <c r="E95" s="177">
        <v>3.96E-3</v>
      </c>
      <c r="F95" s="178"/>
      <c r="G95" s="179">
        <f>ROUND(E95*F95,2)</f>
        <v>0</v>
      </c>
      <c r="H95" s="158">
        <v>0</v>
      </c>
      <c r="I95" s="157">
        <f>ROUND(E95*H95,2)</f>
        <v>0</v>
      </c>
      <c r="J95" s="158">
        <v>902</v>
      </c>
      <c r="K95" s="157">
        <f>ROUND(E95*J95,2)</f>
        <v>3.57</v>
      </c>
      <c r="L95" s="157">
        <v>21</v>
      </c>
      <c r="M95" s="157">
        <f>G95*(1+L95/100)</f>
        <v>0</v>
      </c>
      <c r="N95" s="157">
        <v>0</v>
      </c>
      <c r="O95" s="157">
        <f>ROUND(E95*N95,2)</f>
        <v>0</v>
      </c>
      <c r="P95" s="157">
        <v>0</v>
      </c>
      <c r="Q95" s="157">
        <f>ROUND(E95*P95,2)</f>
        <v>0</v>
      </c>
      <c r="R95" s="157"/>
      <c r="S95" s="157" t="s">
        <v>145</v>
      </c>
      <c r="T95" s="157" t="s">
        <v>145</v>
      </c>
      <c r="U95" s="157">
        <v>1.74</v>
      </c>
      <c r="V95" s="157">
        <f>ROUND(E95*U95,2)</f>
        <v>0.01</v>
      </c>
      <c r="W95" s="157"/>
      <c r="X95" s="157" t="s">
        <v>146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252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>
      <c r="A96" s="168">
        <v>55</v>
      </c>
      <c r="B96" s="169" t="s">
        <v>290</v>
      </c>
      <c r="C96" s="182" t="s">
        <v>291</v>
      </c>
      <c r="D96" s="170" t="s">
        <v>165</v>
      </c>
      <c r="E96" s="171">
        <v>2.8290000000000002</v>
      </c>
      <c r="F96" s="172"/>
      <c r="G96" s="173">
        <f>ROUND(E96*F96,2)</f>
        <v>0</v>
      </c>
      <c r="H96" s="158">
        <v>177</v>
      </c>
      <c r="I96" s="157">
        <f>ROUND(E96*H96,2)</f>
        <v>500.73</v>
      </c>
      <c r="J96" s="158">
        <v>0</v>
      </c>
      <c r="K96" s="157">
        <f>ROUND(E96*J96,2)</f>
        <v>0</v>
      </c>
      <c r="L96" s="157">
        <v>21</v>
      </c>
      <c r="M96" s="157">
        <f>G96*(1+L96/100)</f>
        <v>0</v>
      </c>
      <c r="N96" s="157">
        <v>1.1999999999999999E-3</v>
      </c>
      <c r="O96" s="157">
        <f>ROUND(E96*N96,2)</f>
        <v>0</v>
      </c>
      <c r="P96" s="157">
        <v>0</v>
      </c>
      <c r="Q96" s="157">
        <f>ROUND(E96*P96,2)</f>
        <v>0</v>
      </c>
      <c r="R96" s="157" t="s">
        <v>292</v>
      </c>
      <c r="S96" s="157" t="s">
        <v>145</v>
      </c>
      <c r="T96" s="157" t="s">
        <v>145</v>
      </c>
      <c r="U96" s="157">
        <v>0</v>
      </c>
      <c r="V96" s="157">
        <f>ROUND(E96*U96,2)</f>
        <v>0</v>
      </c>
      <c r="W96" s="157"/>
      <c r="X96" s="157" t="s">
        <v>293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294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>
      <c r="A97" s="155"/>
      <c r="B97" s="156"/>
      <c r="C97" s="183" t="s">
        <v>295</v>
      </c>
      <c r="D97" s="159"/>
      <c r="E97" s="160">
        <v>2.83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149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>
      <c r="A98" s="162" t="s">
        <v>140</v>
      </c>
      <c r="B98" s="163" t="s">
        <v>96</v>
      </c>
      <c r="C98" s="181" t="s">
        <v>97</v>
      </c>
      <c r="D98" s="164"/>
      <c r="E98" s="165"/>
      <c r="F98" s="166"/>
      <c r="G98" s="167">
        <f>SUMIF(AG99:AG103,"&lt;&gt;NOR",G99:G103)</f>
        <v>0</v>
      </c>
      <c r="H98" s="161"/>
      <c r="I98" s="161">
        <f>SUM(I99:I103)</f>
        <v>0</v>
      </c>
      <c r="J98" s="161"/>
      <c r="K98" s="161">
        <f>SUM(K99:K103)</f>
        <v>130500</v>
      </c>
      <c r="L98" s="161"/>
      <c r="M98" s="161">
        <f>SUM(M99:M103)</f>
        <v>0</v>
      </c>
      <c r="N98" s="161"/>
      <c r="O98" s="161">
        <f>SUM(O99:O103)</f>
        <v>0</v>
      </c>
      <c r="P98" s="161"/>
      <c r="Q98" s="161">
        <f>SUM(Q99:Q103)</f>
        <v>0</v>
      </c>
      <c r="R98" s="161"/>
      <c r="S98" s="161"/>
      <c r="T98" s="161"/>
      <c r="U98" s="161"/>
      <c r="V98" s="161">
        <f>SUM(V99:V103)</f>
        <v>0</v>
      </c>
      <c r="W98" s="161"/>
      <c r="X98" s="161"/>
      <c r="AG98" t="s">
        <v>141</v>
      </c>
    </row>
    <row r="99" spans="1:60" ht="22.5" outlineLevel="1">
      <c r="A99" s="174">
        <v>56</v>
      </c>
      <c r="B99" s="175" t="s">
        <v>296</v>
      </c>
      <c r="C99" s="184" t="s">
        <v>297</v>
      </c>
      <c r="D99" s="176" t="s">
        <v>217</v>
      </c>
      <c r="E99" s="177">
        <v>1</v>
      </c>
      <c r="F99" s="178"/>
      <c r="G99" s="179">
        <f>ROUND(E99*F99,2)</f>
        <v>0</v>
      </c>
      <c r="H99" s="158">
        <v>0</v>
      </c>
      <c r="I99" s="157">
        <f>ROUND(E99*H99,2)</f>
        <v>0</v>
      </c>
      <c r="J99" s="158">
        <v>25000</v>
      </c>
      <c r="K99" s="157">
        <f>ROUND(E99*J99,2)</f>
        <v>25000</v>
      </c>
      <c r="L99" s="157">
        <v>21</v>
      </c>
      <c r="M99" s="157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7"/>
      <c r="S99" s="157" t="s">
        <v>199</v>
      </c>
      <c r="T99" s="157" t="s">
        <v>200</v>
      </c>
      <c r="U99" s="157">
        <v>0</v>
      </c>
      <c r="V99" s="157">
        <f>ROUND(E99*U99,2)</f>
        <v>0</v>
      </c>
      <c r="W99" s="157"/>
      <c r="X99" s="157" t="s">
        <v>146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147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>
      <c r="A100" s="174">
        <v>57</v>
      </c>
      <c r="B100" s="175" t="s">
        <v>298</v>
      </c>
      <c r="C100" s="184" t="s">
        <v>299</v>
      </c>
      <c r="D100" s="176" t="s">
        <v>217</v>
      </c>
      <c r="E100" s="177">
        <v>1</v>
      </c>
      <c r="F100" s="178"/>
      <c r="G100" s="179">
        <f>ROUND(E100*F100,2)</f>
        <v>0</v>
      </c>
      <c r="H100" s="158">
        <v>0</v>
      </c>
      <c r="I100" s="157">
        <f>ROUND(E100*H100,2)</f>
        <v>0</v>
      </c>
      <c r="J100" s="158">
        <v>50000</v>
      </c>
      <c r="K100" s="157">
        <f>ROUND(E100*J100,2)</f>
        <v>50000</v>
      </c>
      <c r="L100" s="157">
        <v>21</v>
      </c>
      <c r="M100" s="157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7"/>
      <c r="S100" s="157" t="s">
        <v>199</v>
      </c>
      <c r="T100" s="157" t="s">
        <v>200</v>
      </c>
      <c r="U100" s="157">
        <v>0</v>
      </c>
      <c r="V100" s="157">
        <f>ROUND(E100*U100,2)</f>
        <v>0</v>
      </c>
      <c r="W100" s="157"/>
      <c r="X100" s="157" t="s">
        <v>146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147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>
      <c r="A101" s="174">
        <v>58</v>
      </c>
      <c r="B101" s="175" t="s">
        <v>300</v>
      </c>
      <c r="C101" s="184" t="s">
        <v>301</v>
      </c>
      <c r="D101" s="176" t="s">
        <v>217</v>
      </c>
      <c r="E101" s="177">
        <v>1</v>
      </c>
      <c r="F101" s="178"/>
      <c r="G101" s="179">
        <f>ROUND(E101*F101,2)</f>
        <v>0</v>
      </c>
      <c r="H101" s="158">
        <v>0</v>
      </c>
      <c r="I101" s="157">
        <f>ROUND(E101*H101,2)</f>
        <v>0</v>
      </c>
      <c r="J101" s="158">
        <v>30000</v>
      </c>
      <c r="K101" s="157">
        <f>ROUND(E101*J101,2)</f>
        <v>30000</v>
      </c>
      <c r="L101" s="157">
        <v>21</v>
      </c>
      <c r="M101" s="157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7"/>
      <c r="S101" s="157" t="s">
        <v>199</v>
      </c>
      <c r="T101" s="157" t="s">
        <v>200</v>
      </c>
      <c r="U101" s="157">
        <v>0</v>
      </c>
      <c r="V101" s="157">
        <f>ROUND(E101*U101,2)</f>
        <v>0</v>
      </c>
      <c r="W101" s="157"/>
      <c r="X101" s="157" t="s">
        <v>146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147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1">
      <c r="A102" s="174">
        <v>59</v>
      </c>
      <c r="B102" s="175" t="s">
        <v>302</v>
      </c>
      <c r="C102" s="184" t="s">
        <v>303</v>
      </c>
      <c r="D102" s="176" t="s">
        <v>217</v>
      </c>
      <c r="E102" s="177">
        <v>1</v>
      </c>
      <c r="F102" s="178"/>
      <c r="G102" s="179">
        <f>ROUND(E102*F102,2)</f>
        <v>0</v>
      </c>
      <c r="H102" s="158">
        <v>0</v>
      </c>
      <c r="I102" s="157">
        <f>ROUND(E102*H102,2)</f>
        <v>0</v>
      </c>
      <c r="J102" s="158">
        <v>22000</v>
      </c>
      <c r="K102" s="157">
        <f>ROUND(E102*J102,2)</f>
        <v>22000</v>
      </c>
      <c r="L102" s="157">
        <v>21</v>
      </c>
      <c r="M102" s="157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7"/>
      <c r="S102" s="157" t="s">
        <v>199</v>
      </c>
      <c r="T102" s="157" t="s">
        <v>200</v>
      </c>
      <c r="U102" s="157">
        <v>0</v>
      </c>
      <c r="V102" s="157">
        <f>ROUND(E102*U102,2)</f>
        <v>0</v>
      </c>
      <c r="W102" s="157"/>
      <c r="X102" s="157" t="s">
        <v>146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147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>
      <c r="A103" s="174">
        <v>60</v>
      </c>
      <c r="B103" s="175" t="s">
        <v>304</v>
      </c>
      <c r="C103" s="184" t="s">
        <v>305</v>
      </c>
      <c r="D103" s="176" t="s">
        <v>217</v>
      </c>
      <c r="E103" s="177">
        <v>1</v>
      </c>
      <c r="F103" s="178"/>
      <c r="G103" s="179">
        <f>ROUND(E103*F103,2)</f>
        <v>0</v>
      </c>
      <c r="H103" s="158">
        <v>0</v>
      </c>
      <c r="I103" s="157">
        <f>ROUND(E103*H103,2)</f>
        <v>0</v>
      </c>
      <c r="J103" s="158">
        <v>3500</v>
      </c>
      <c r="K103" s="157">
        <f>ROUND(E103*J103,2)</f>
        <v>3500</v>
      </c>
      <c r="L103" s="157">
        <v>21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199</v>
      </c>
      <c r="T103" s="157" t="s">
        <v>200</v>
      </c>
      <c r="U103" s="157">
        <v>0</v>
      </c>
      <c r="V103" s="157">
        <f>ROUND(E103*U103,2)</f>
        <v>0</v>
      </c>
      <c r="W103" s="157"/>
      <c r="X103" s="157" t="s">
        <v>146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147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>
      <c r="A104" s="162" t="s">
        <v>140</v>
      </c>
      <c r="B104" s="163" t="s">
        <v>98</v>
      </c>
      <c r="C104" s="181" t="s">
        <v>99</v>
      </c>
      <c r="D104" s="164"/>
      <c r="E104" s="165"/>
      <c r="F104" s="166"/>
      <c r="G104" s="167">
        <f>SUMIF(AG105:AG114,"&lt;&gt;NOR",G105:G114)</f>
        <v>0</v>
      </c>
      <c r="H104" s="161"/>
      <c r="I104" s="161">
        <f>SUM(I105:I114)</f>
        <v>5222.82</v>
      </c>
      <c r="J104" s="161"/>
      <c r="K104" s="161">
        <f>SUM(K105:K114)</f>
        <v>65414.06</v>
      </c>
      <c r="L104" s="161"/>
      <c r="M104" s="161">
        <f>SUM(M105:M114)</f>
        <v>0</v>
      </c>
      <c r="N104" s="161"/>
      <c r="O104" s="161">
        <f>SUM(O105:O114)</f>
        <v>0.33</v>
      </c>
      <c r="P104" s="161"/>
      <c r="Q104" s="161">
        <f>SUM(Q105:Q114)</f>
        <v>0</v>
      </c>
      <c r="R104" s="161"/>
      <c r="S104" s="161"/>
      <c r="T104" s="161"/>
      <c r="U104" s="161"/>
      <c r="V104" s="161">
        <f>SUM(V105:V114)</f>
        <v>56.22</v>
      </c>
      <c r="W104" s="161"/>
      <c r="X104" s="161"/>
      <c r="AG104" t="s">
        <v>141</v>
      </c>
    </row>
    <row r="105" spans="1:60" outlineLevel="1">
      <c r="A105" s="168">
        <v>61</v>
      </c>
      <c r="B105" s="169" t="s">
        <v>306</v>
      </c>
      <c r="C105" s="182" t="s">
        <v>307</v>
      </c>
      <c r="D105" s="170" t="s">
        <v>165</v>
      </c>
      <c r="E105" s="171">
        <v>51.865200000000002</v>
      </c>
      <c r="F105" s="172"/>
      <c r="G105" s="173">
        <f>ROUND(E105*F105,2)</f>
        <v>0</v>
      </c>
      <c r="H105" s="158">
        <v>96.95</v>
      </c>
      <c r="I105" s="157">
        <f>ROUND(E105*H105,2)</f>
        <v>5028.33</v>
      </c>
      <c r="J105" s="158">
        <v>489.05</v>
      </c>
      <c r="K105" s="157">
        <f>ROUND(E105*J105,2)</f>
        <v>25364.68</v>
      </c>
      <c r="L105" s="157">
        <v>21</v>
      </c>
      <c r="M105" s="157">
        <f>G105*(1+L105/100)</f>
        <v>0</v>
      </c>
      <c r="N105" s="157">
        <v>2.7599999999999999E-3</v>
      </c>
      <c r="O105" s="157">
        <f>ROUND(E105*N105,2)</f>
        <v>0.14000000000000001</v>
      </c>
      <c r="P105" s="157">
        <v>0</v>
      </c>
      <c r="Q105" s="157">
        <f>ROUND(E105*P105,2)</f>
        <v>0</v>
      </c>
      <c r="R105" s="157"/>
      <c r="S105" s="157" t="s">
        <v>145</v>
      </c>
      <c r="T105" s="157" t="s">
        <v>145</v>
      </c>
      <c r="U105" s="157">
        <v>0.98399999999999999</v>
      </c>
      <c r="V105" s="157">
        <f>ROUND(E105*U105,2)</f>
        <v>51.04</v>
      </c>
      <c r="W105" s="157"/>
      <c r="X105" s="157" t="s">
        <v>146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249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>
      <c r="A106" s="155"/>
      <c r="B106" s="156"/>
      <c r="C106" s="183" t="s">
        <v>308</v>
      </c>
      <c r="D106" s="159"/>
      <c r="E106" s="160">
        <v>46.3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149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>
      <c r="A107" s="155"/>
      <c r="B107" s="156"/>
      <c r="C107" s="183" t="s">
        <v>309</v>
      </c>
      <c r="D107" s="159"/>
      <c r="E107" s="160">
        <v>5.57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149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>
      <c r="A108" s="174">
        <v>62</v>
      </c>
      <c r="B108" s="175" t="s">
        <v>310</v>
      </c>
      <c r="C108" s="184" t="s">
        <v>311</v>
      </c>
      <c r="D108" s="176" t="s">
        <v>165</v>
      </c>
      <c r="E108" s="177">
        <v>51.865200000000002</v>
      </c>
      <c r="F108" s="178"/>
      <c r="G108" s="179">
        <f>ROUND(E108*F108,2)</f>
        <v>0</v>
      </c>
      <c r="H108" s="158">
        <v>3.75</v>
      </c>
      <c r="I108" s="157">
        <f>ROUND(E108*H108,2)</f>
        <v>194.49</v>
      </c>
      <c r="J108" s="158">
        <v>0</v>
      </c>
      <c r="K108" s="157">
        <f>ROUND(E108*J108,2)</f>
        <v>0</v>
      </c>
      <c r="L108" s="157">
        <v>21</v>
      </c>
      <c r="M108" s="157">
        <f>G108*(1+L108/100)</f>
        <v>0</v>
      </c>
      <c r="N108" s="157">
        <v>5.9999999999999995E-4</v>
      </c>
      <c r="O108" s="157">
        <f>ROUND(E108*N108,2)</f>
        <v>0.03</v>
      </c>
      <c r="P108" s="157">
        <v>0</v>
      </c>
      <c r="Q108" s="157">
        <f>ROUND(E108*P108,2)</f>
        <v>0</v>
      </c>
      <c r="R108" s="157"/>
      <c r="S108" s="157" t="s">
        <v>145</v>
      </c>
      <c r="T108" s="157" t="s">
        <v>145</v>
      </c>
      <c r="U108" s="157">
        <v>0</v>
      </c>
      <c r="V108" s="157">
        <f>ROUND(E108*U108,2)</f>
        <v>0</v>
      </c>
      <c r="W108" s="157"/>
      <c r="X108" s="157" t="s">
        <v>146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249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>
      <c r="A109" s="168">
        <v>63</v>
      </c>
      <c r="B109" s="169" t="s">
        <v>312</v>
      </c>
      <c r="C109" s="182" t="s">
        <v>313</v>
      </c>
      <c r="D109" s="170" t="s">
        <v>224</v>
      </c>
      <c r="E109" s="171">
        <v>39.613999999999997</v>
      </c>
      <c r="F109" s="172"/>
      <c r="G109" s="173">
        <f>ROUND(E109*F109,2)</f>
        <v>0</v>
      </c>
      <c r="H109" s="158">
        <v>0</v>
      </c>
      <c r="I109" s="157">
        <f>ROUND(E109*H109,2)</f>
        <v>0</v>
      </c>
      <c r="J109" s="158">
        <v>59.5</v>
      </c>
      <c r="K109" s="157">
        <f>ROUND(E109*J109,2)</f>
        <v>2357.0300000000002</v>
      </c>
      <c r="L109" s="157">
        <v>21</v>
      </c>
      <c r="M109" s="157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7"/>
      <c r="S109" s="157" t="s">
        <v>145</v>
      </c>
      <c r="T109" s="157" t="s">
        <v>145</v>
      </c>
      <c r="U109" s="157">
        <v>0.12</v>
      </c>
      <c r="V109" s="157">
        <f>ROUND(E109*U109,2)</f>
        <v>4.75</v>
      </c>
      <c r="W109" s="157"/>
      <c r="X109" s="157" t="s">
        <v>146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249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>
      <c r="A110" s="155"/>
      <c r="B110" s="156"/>
      <c r="C110" s="183" t="s">
        <v>314</v>
      </c>
      <c r="D110" s="159"/>
      <c r="E110" s="160">
        <v>28.81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149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>
      <c r="A111" s="155"/>
      <c r="B111" s="156"/>
      <c r="C111" s="183" t="s">
        <v>315</v>
      </c>
      <c r="D111" s="159"/>
      <c r="E111" s="160">
        <v>10.8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149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>
      <c r="A112" s="174">
        <v>64</v>
      </c>
      <c r="B112" s="175" t="s">
        <v>316</v>
      </c>
      <c r="C112" s="184" t="s">
        <v>317</v>
      </c>
      <c r="D112" s="176" t="s">
        <v>184</v>
      </c>
      <c r="E112" s="177">
        <v>0.33627000000000001</v>
      </c>
      <c r="F112" s="178"/>
      <c r="G112" s="179">
        <f>ROUND(E112*F112,2)</f>
        <v>0</v>
      </c>
      <c r="H112" s="158">
        <v>0</v>
      </c>
      <c r="I112" s="157">
        <f>ROUND(E112*H112,2)</f>
        <v>0</v>
      </c>
      <c r="J112" s="158">
        <v>572</v>
      </c>
      <c r="K112" s="157">
        <f>ROUND(E112*J112,2)</f>
        <v>192.35</v>
      </c>
      <c r="L112" s="157">
        <v>21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145</v>
      </c>
      <c r="T112" s="157" t="s">
        <v>145</v>
      </c>
      <c r="U112" s="157">
        <v>1.2649999999999999</v>
      </c>
      <c r="V112" s="157">
        <f>ROUND(E112*U112,2)</f>
        <v>0.43</v>
      </c>
      <c r="W112" s="157"/>
      <c r="X112" s="157" t="s">
        <v>146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252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>
      <c r="A113" s="174">
        <v>65</v>
      </c>
      <c r="B113" s="175" t="s">
        <v>318</v>
      </c>
      <c r="C113" s="184" t="s">
        <v>319</v>
      </c>
      <c r="D113" s="176" t="s">
        <v>165</v>
      </c>
      <c r="E113" s="177">
        <v>60</v>
      </c>
      <c r="F113" s="178"/>
      <c r="G113" s="179">
        <f>ROUND(E113*F113,2)</f>
        <v>0</v>
      </c>
      <c r="H113" s="158">
        <v>0</v>
      </c>
      <c r="I113" s="157">
        <f>ROUND(E113*H113,2)</f>
        <v>0</v>
      </c>
      <c r="J113" s="158">
        <v>500</v>
      </c>
      <c r="K113" s="157">
        <f>ROUND(E113*J113,2)</f>
        <v>30000</v>
      </c>
      <c r="L113" s="157">
        <v>21</v>
      </c>
      <c r="M113" s="157">
        <f>G113*(1+L113/100)</f>
        <v>0</v>
      </c>
      <c r="N113" s="157">
        <v>2.7000000000000001E-3</v>
      </c>
      <c r="O113" s="157">
        <f>ROUND(E113*N113,2)</f>
        <v>0.16</v>
      </c>
      <c r="P113" s="157">
        <v>0</v>
      </c>
      <c r="Q113" s="157">
        <f>ROUND(E113*P113,2)</f>
        <v>0</v>
      </c>
      <c r="R113" s="157"/>
      <c r="S113" s="157" t="s">
        <v>199</v>
      </c>
      <c r="T113" s="157" t="s">
        <v>200</v>
      </c>
      <c r="U113" s="157">
        <v>0</v>
      </c>
      <c r="V113" s="157">
        <f>ROUND(E113*U113,2)</f>
        <v>0</v>
      </c>
      <c r="W113" s="157"/>
      <c r="X113" s="157" t="s">
        <v>146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147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>
      <c r="A114" s="174">
        <v>66</v>
      </c>
      <c r="B114" s="175" t="s">
        <v>320</v>
      </c>
      <c r="C114" s="184" t="s">
        <v>321</v>
      </c>
      <c r="D114" s="176" t="s">
        <v>224</v>
      </c>
      <c r="E114" s="177">
        <v>50</v>
      </c>
      <c r="F114" s="178"/>
      <c r="G114" s="179">
        <f>ROUND(E114*F114,2)</f>
        <v>0</v>
      </c>
      <c r="H114" s="158">
        <v>0</v>
      </c>
      <c r="I114" s="157">
        <f>ROUND(E114*H114,2)</f>
        <v>0</v>
      </c>
      <c r="J114" s="158">
        <v>150</v>
      </c>
      <c r="K114" s="157">
        <f>ROUND(E114*J114,2)</f>
        <v>7500</v>
      </c>
      <c r="L114" s="157">
        <v>21</v>
      </c>
      <c r="M114" s="157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7"/>
      <c r="S114" s="157" t="s">
        <v>199</v>
      </c>
      <c r="T114" s="157" t="s">
        <v>200</v>
      </c>
      <c r="U114" s="157">
        <v>0</v>
      </c>
      <c r="V114" s="157">
        <f>ROUND(E114*U114,2)</f>
        <v>0</v>
      </c>
      <c r="W114" s="157"/>
      <c r="X114" s="157" t="s">
        <v>146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147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>
      <c r="A115" s="162" t="s">
        <v>140</v>
      </c>
      <c r="B115" s="163" t="s">
        <v>102</v>
      </c>
      <c r="C115" s="181" t="s">
        <v>103</v>
      </c>
      <c r="D115" s="164"/>
      <c r="E115" s="165"/>
      <c r="F115" s="166"/>
      <c r="G115" s="167">
        <f>SUMIF(AG116:AG121,"&lt;&gt;NOR",G116:G121)</f>
        <v>0</v>
      </c>
      <c r="H115" s="161"/>
      <c r="I115" s="161">
        <f>SUM(I116:I121)</f>
        <v>839.27</v>
      </c>
      <c r="J115" s="161"/>
      <c r="K115" s="161">
        <f>SUM(K116:K121)</f>
        <v>4503.41</v>
      </c>
      <c r="L115" s="161"/>
      <c r="M115" s="161">
        <f>SUM(M116:M121)</f>
        <v>0</v>
      </c>
      <c r="N115" s="161"/>
      <c r="O115" s="161">
        <f>SUM(O116:O121)</f>
        <v>0.02</v>
      </c>
      <c r="P115" s="161"/>
      <c r="Q115" s="161">
        <f>SUM(Q116:Q121)</f>
        <v>0</v>
      </c>
      <c r="R115" s="161"/>
      <c r="S115" s="161"/>
      <c r="T115" s="161"/>
      <c r="U115" s="161"/>
      <c r="V115" s="161">
        <f>SUM(V116:V121)</f>
        <v>9.58</v>
      </c>
      <c r="W115" s="161"/>
      <c r="X115" s="161"/>
      <c r="AG115" t="s">
        <v>141</v>
      </c>
    </row>
    <row r="116" spans="1:60" outlineLevel="1">
      <c r="A116" s="168">
        <v>67</v>
      </c>
      <c r="B116" s="169" t="s">
        <v>322</v>
      </c>
      <c r="C116" s="182" t="s">
        <v>323</v>
      </c>
      <c r="D116" s="170" t="s">
        <v>165</v>
      </c>
      <c r="E116" s="171">
        <v>71.456800000000001</v>
      </c>
      <c r="F116" s="172"/>
      <c r="G116" s="173">
        <f>ROUND(E116*F116,2)</f>
        <v>0</v>
      </c>
      <c r="H116" s="158">
        <v>4.16</v>
      </c>
      <c r="I116" s="157">
        <f>ROUND(E116*H116,2)</f>
        <v>297.26</v>
      </c>
      <c r="J116" s="158">
        <v>15.44</v>
      </c>
      <c r="K116" s="157">
        <f>ROUND(E116*J116,2)</f>
        <v>1103.29</v>
      </c>
      <c r="L116" s="157">
        <v>21</v>
      </c>
      <c r="M116" s="157">
        <f>G116*(1+L116/100)</f>
        <v>0</v>
      </c>
      <c r="N116" s="157">
        <v>6.9999999999999994E-5</v>
      </c>
      <c r="O116" s="157">
        <f>ROUND(E116*N116,2)</f>
        <v>0.01</v>
      </c>
      <c r="P116" s="157">
        <v>0</v>
      </c>
      <c r="Q116" s="157">
        <f>ROUND(E116*P116,2)</f>
        <v>0</v>
      </c>
      <c r="R116" s="157"/>
      <c r="S116" s="157" t="s">
        <v>145</v>
      </c>
      <c r="T116" s="157" t="s">
        <v>145</v>
      </c>
      <c r="U116" s="157">
        <v>3.2480000000000002E-2</v>
      </c>
      <c r="V116" s="157">
        <f>ROUND(E116*U116,2)</f>
        <v>2.3199999999999998</v>
      </c>
      <c r="W116" s="157"/>
      <c r="X116" s="157" t="s">
        <v>146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249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>
      <c r="A117" s="155"/>
      <c r="B117" s="156"/>
      <c r="C117" s="183" t="s">
        <v>324</v>
      </c>
      <c r="D117" s="159"/>
      <c r="E117" s="160">
        <v>71.459999999999994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149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>
      <c r="A118" s="174">
        <v>68</v>
      </c>
      <c r="B118" s="175" t="s">
        <v>325</v>
      </c>
      <c r="C118" s="184" t="s">
        <v>326</v>
      </c>
      <c r="D118" s="176" t="s">
        <v>165</v>
      </c>
      <c r="E118" s="177">
        <v>56.766399999999997</v>
      </c>
      <c r="F118" s="178"/>
      <c r="G118" s="179">
        <f>ROUND(E118*F118,2)</f>
        <v>0</v>
      </c>
      <c r="H118" s="158">
        <v>5.04</v>
      </c>
      <c r="I118" s="157">
        <f>ROUND(E118*H118,2)</f>
        <v>286.10000000000002</v>
      </c>
      <c r="J118" s="158">
        <v>48.36</v>
      </c>
      <c r="K118" s="157">
        <f>ROUND(E118*J118,2)</f>
        <v>2745.22</v>
      </c>
      <c r="L118" s="157">
        <v>21</v>
      </c>
      <c r="M118" s="157">
        <f>G118*(1+L118/100)</f>
        <v>0</v>
      </c>
      <c r="N118" s="157">
        <v>1.6000000000000001E-4</v>
      </c>
      <c r="O118" s="157">
        <f>ROUND(E118*N118,2)</f>
        <v>0.01</v>
      </c>
      <c r="P118" s="157">
        <v>0</v>
      </c>
      <c r="Q118" s="157">
        <f>ROUND(E118*P118,2)</f>
        <v>0</v>
      </c>
      <c r="R118" s="157"/>
      <c r="S118" s="157" t="s">
        <v>145</v>
      </c>
      <c r="T118" s="157" t="s">
        <v>145</v>
      </c>
      <c r="U118" s="157">
        <v>0.10191</v>
      </c>
      <c r="V118" s="157">
        <f>ROUND(E118*U118,2)</f>
        <v>5.79</v>
      </c>
      <c r="W118" s="157"/>
      <c r="X118" s="157" t="s">
        <v>146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249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>
      <c r="A119" s="168">
        <v>69</v>
      </c>
      <c r="B119" s="169" t="s">
        <v>327</v>
      </c>
      <c r="C119" s="182" t="s">
        <v>328</v>
      </c>
      <c r="D119" s="170" t="s">
        <v>165</v>
      </c>
      <c r="E119" s="171">
        <v>14.6904</v>
      </c>
      <c r="F119" s="172"/>
      <c r="G119" s="173">
        <f>ROUND(E119*F119,2)</f>
        <v>0</v>
      </c>
      <c r="H119" s="158">
        <v>17.420000000000002</v>
      </c>
      <c r="I119" s="157">
        <f>ROUND(E119*H119,2)</f>
        <v>255.91</v>
      </c>
      <c r="J119" s="158">
        <v>44.58</v>
      </c>
      <c r="K119" s="157">
        <f>ROUND(E119*J119,2)</f>
        <v>654.9</v>
      </c>
      <c r="L119" s="157">
        <v>21</v>
      </c>
      <c r="M119" s="157">
        <f>G119*(1+L119/100)</f>
        <v>0</v>
      </c>
      <c r="N119" s="157">
        <v>2.5000000000000001E-4</v>
      </c>
      <c r="O119" s="157">
        <f>ROUND(E119*N119,2)</f>
        <v>0</v>
      </c>
      <c r="P119" s="157">
        <v>0</v>
      </c>
      <c r="Q119" s="157">
        <f>ROUND(E119*P119,2)</f>
        <v>0</v>
      </c>
      <c r="R119" s="157"/>
      <c r="S119" s="157" t="s">
        <v>329</v>
      </c>
      <c r="T119" s="157" t="s">
        <v>200</v>
      </c>
      <c r="U119" s="157">
        <v>0.1</v>
      </c>
      <c r="V119" s="157">
        <f>ROUND(E119*U119,2)</f>
        <v>1.47</v>
      </c>
      <c r="W119" s="157"/>
      <c r="X119" s="157" t="s">
        <v>146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249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>
      <c r="A120" s="155"/>
      <c r="B120" s="156"/>
      <c r="C120" s="183" t="s">
        <v>196</v>
      </c>
      <c r="D120" s="159"/>
      <c r="E120" s="160">
        <v>8.6999999999999993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149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>
      <c r="A121" s="155"/>
      <c r="B121" s="156"/>
      <c r="C121" s="183" t="s">
        <v>330</v>
      </c>
      <c r="D121" s="159"/>
      <c r="E121" s="160">
        <v>5.99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149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>
      <c r="A122" s="5"/>
      <c r="B122" s="6"/>
      <c r="C122" s="185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AE122">
        <v>15</v>
      </c>
      <c r="AF122">
        <v>21</v>
      </c>
    </row>
    <row r="123" spans="1:60">
      <c r="A123" s="151"/>
      <c r="B123" s="152" t="s">
        <v>31</v>
      </c>
      <c r="C123" s="186"/>
      <c r="D123" s="153"/>
      <c r="E123" s="154"/>
      <c r="F123" s="154"/>
      <c r="G123" s="180">
        <f>G8+G17+G28+G44+G61+G90+G92+G98+G104+G115</f>
        <v>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AE123">
        <f>SUMIF(L7:L121,AE122,G7:G121)</f>
        <v>0</v>
      </c>
      <c r="AF123">
        <f>SUMIF(L7:L121,AF122,G7:G121)</f>
        <v>0</v>
      </c>
      <c r="AG123" t="s">
        <v>331</v>
      </c>
    </row>
    <row r="124" spans="1:60">
      <c r="A124" s="5"/>
      <c r="B124" s="6"/>
      <c r="C124" s="185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60">
      <c r="A125" s="5"/>
      <c r="B125" s="6"/>
      <c r="C125" s="185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60">
      <c r="A126" s="601" t="s">
        <v>332</v>
      </c>
      <c r="B126" s="601"/>
      <c r="C126" s="60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60">
      <c r="A127" s="582"/>
      <c r="B127" s="583"/>
      <c r="C127" s="584"/>
      <c r="D127" s="583"/>
      <c r="E127" s="583"/>
      <c r="F127" s="583"/>
      <c r="G127" s="58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AG127" t="s">
        <v>333</v>
      </c>
    </row>
    <row r="128" spans="1:60">
      <c r="A128" s="586"/>
      <c r="B128" s="587"/>
      <c r="C128" s="588"/>
      <c r="D128" s="587"/>
      <c r="E128" s="587"/>
      <c r="F128" s="587"/>
      <c r="G128" s="58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33">
      <c r="A129" s="586"/>
      <c r="B129" s="587"/>
      <c r="C129" s="588"/>
      <c r="D129" s="587"/>
      <c r="E129" s="587"/>
      <c r="F129" s="587"/>
      <c r="G129" s="58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33">
      <c r="A130" s="586"/>
      <c r="B130" s="587"/>
      <c r="C130" s="588"/>
      <c r="D130" s="587"/>
      <c r="E130" s="587"/>
      <c r="F130" s="587"/>
      <c r="G130" s="58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33">
      <c r="A131" s="590"/>
      <c r="B131" s="591"/>
      <c r="C131" s="592"/>
      <c r="D131" s="591"/>
      <c r="E131" s="591"/>
      <c r="F131" s="591"/>
      <c r="G131" s="59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33">
      <c r="A132" s="5"/>
      <c r="B132" s="6"/>
      <c r="C132" s="185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33">
      <c r="C133" s="187"/>
      <c r="D133" s="139"/>
      <c r="AG133" t="s">
        <v>334</v>
      </c>
    </row>
    <row r="134" spans="1:33">
      <c r="D134" s="139"/>
    </row>
    <row r="135" spans="1:33">
      <c r="D135" s="139"/>
    </row>
    <row r="136" spans="1:33">
      <c r="D136" s="139"/>
    </row>
    <row r="137" spans="1:33">
      <c r="D137" s="139"/>
    </row>
    <row r="138" spans="1:33">
      <c r="D138" s="139"/>
    </row>
    <row r="139" spans="1:33">
      <c r="D139" s="139"/>
    </row>
    <row r="140" spans="1:33">
      <c r="D140" s="139"/>
    </row>
    <row r="141" spans="1:33">
      <c r="D141" s="139"/>
    </row>
    <row r="142" spans="1:33">
      <c r="D142" s="139"/>
    </row>
    <row r="143" spans="1:33">
      <c r="D143" s="139"/>
    </row>
    <row r="144" spans="1:33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26" activePane="bottomLeft" state="frozen"/>
      <selection pane="bottomLeft" activeCell="F9" sqref="F9:F46"/>
    </sheetView>
  </sheetViews>
  <sheetFormatPr defaultRowHeight="12.75" outlineLevelRow="1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594" t="s">
        <v>7</v>
      </c>
      <c r="B1" s="594"/>
      <c r="C1" s="594"/>
      <c r="D1" s="594"/>
      <c r="E1" s="594"/>
      <c r="F1" s="594"/>
      <c r="G1" s="594"/>
      <c r="AG1" t="s">
        <v>115</v>
      </c>
    </row>
    <row r="2" spans="1:60" ht="25.15" customHeight="1">
      <c r="A2" s="140" t="s">
        <v>8</v>
      </c>
      <c r="B2" s="75" t="s">
        <v>43</v>
      </c>
      <c r="C2" s="595" t="s">
        <v>44</v>
      </c>
      <c r="D2" s="596"/>
      <c r="E2" s="596"/>
      <c r="F2" s="596"/>
      <c r="G2" s="597"/>
      <c r="AG2" t="s">
        <v>116</v>
      </c>
    </row>
    <row r="3" spans="1:60" ht="25.15" customHeight="1">
      <c r="A3" s="140" t="s">
        <v>9</v>
      </c>
      <c r="B3" s="75" t="s">
        <v>46</v>
      </c>
      <c r="C3" s="595" t="s">
        <v>47</v>
      </c>
      <c r="D3" s="596"/>
      <c r="E3" s="596"/>
      <c r="F3" s="596"/>
      <c r="G3" s="597"/>
      <c r="AC3" s="87" t="s">
        <v>116</v>
      </c>
      <c r="AG3" t="s">
        <v>117</v>
      </c>
    </row>
    <row r="4" spans="1:60" ht="25.15" customHeight="1">
      <c r="A4" s="141" t="s">
        <v>10</v>
      </c>
      <c r="B4" s="142" t="s">
        <v>50</v>
      </c>
      <c r="C4" s="598" t="s">
        <v>51</v>
      </c>
      <c r="D4" s="599"/>
      <c r="E4" s="599"/>
      <c r="F4" s="599"/>
      <c r="G4" s="600"/>
      <c r="AG4" t="s">
        <v>118</v>
      </c>
    </row>
    <row r="5" spans="1:60">
      <c r="D5" s="139"/>
    </row>
    <row r="6" spans="1:60" ht="38.25">
      <c r="A6" s="144" t="s">
        <v>119</v>
      </c>
      <c r="B6" s="146" t="s">
        <v>120</v>
      </c>
      <c r="C6" s="146" t="s">
        <v>121</v>
      </c>
      <c r="D6" s="145" t="s">
        <v>122</v>
      </c>
      <c r="E6" s="144" t="s">
        <v>123</v>
      </c>
      <c r="F6" s="143" t="s">
        <v>124</v>
      </c>
      <c r="G6" s="144" t="s">
        <v>31</v>
      </c>
      <c r="H6" s="147" t="s">
        <v>32</v>
      </c>
      <c r="I6" s="147" t="s">
        <v>125</v>
      </c>
      <c r="J6" s="147" t="s">
        <v>33</v>
      </c>
      <c r="K6" s="147" t="s">
        <v>126</v>
      </c>
      <c r="L6" s="147" t="s">
        <v>127</v>
      </c>
      <c r="M6" s="147" t="s">
        <v>128</v>
      </c>
      <c r="N6" s="147" t="s">
        <v>129</v>
      </c>
      <c r="O6" s="147" t="s">
        <v>130</v>
      </c>
      <c r="P6" s="147" t="s">
        <v>131</v>
      </c>
      <c r="Q6" s="147" t="s">
        <v>132</v>
      </c>
      <c r="R6" s="147" t="s">
        <v>133</v>
      </c>
      <c r="S6" s="147" t="s">
        <v>134</v>
      </c>
      <c r="T6" s="147" t="s">
        <v>135</v>
      </c>
      <c r="U6" s="147" t="s">
        <v>136</v>
      </c>
      <c r="V6" s="147" t="s">
        <v>137</v>
      </c>
      <c r="W6" s="147" t="s">
        <v>138</v>
      </c>
      <c r="X6" s="147" t="s">
        <v>139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>
      <c r="A8" s="162" t="s">
        <v>140</v>
      </c>
      <c r="B8" s="163" t="s">
        <v>74</v>
      </c>
      <c r="C8" s="181" t="s">
        <v>75</v>
      </c>
      <c r="D8" s="164"/>
      <c r="E8" s="165"/>
      <c r="F8" s="166"/>
      <c r="G8" s="167">
        <f>SUMIF(AG9:AG9,"&lt;&gt;NOR",G9:G9)</f>
        <v>0</v>
      </c>
      <c r="H8" s="161"/>
      <c r="I8" s="161">
        <f>SUM(I9:I9)</f>
        <v>677.04</v>
      </c>
      <c r="J8" s="161"/>
      <c r="K8" s="161">
        <f>SUM(K9:K9)</f>
        <v>1254.96</v>
      </c>
      <c r="L8" s="161"/>
      <c r="M8" s="161">
        <f>SUM(M9:M9)</f>
        <v>0</v>
      </c>
      <c r="N8" s="161"/>
      <c r="O8" s="161">
        <f>SUM(O9:O9)</f>
        <v>0.21</v>
      </c>
      <c r="P8" s="161"/>
      <c r="Q8" s="161">
        <f>SUM(Q9:Q9)</f>
        <v>0</v>
      </c>
      <c r="R8" s="161"/>
      <c r="S8" s="161"/>
      <c r="T8" s="161"/>
      <c r="U8" s="161"/>
      <c r="V8" s="161">
        <f>SUM(V9:V9)</f>
        <v>3.04</v>
      </c>
      <c r="W8" s="161"/>
      <c r="X8" s="161"/>
      <c r="AG8" t="s">
        <v>141</v>
      </c>
    </row>
    <row r="9" spans="1:60" ht="22.5" outlineLevel="1">
      <c r="A9" s="174">
        <v>1</v>
      </c>
      <c r="B9" s="175" t="s">
        <v>335</v>
      </c>
      <c r="C9" s="184" t="s">
        <v>336</v>
      </c>
      <c r="D9" s="176" t="s">
        <v>224</v>
      </c>
      <c r="E9" s="177">
        <v>12</v>
      </c>
      <c r="F9" s="178"/>
      <c r="G9" s="179">
        <f>ROUND(E9*F9,2)</f>
        <v>0</v>
      </c>
      <c r="H9" s="158">
        <v>56.42</v>
      </c>
      <c r="I9" s="157">
        <f>ROUND(E9*H9,2)</f>
        <v>677.04</v>
      </c>
      <c r="J9" s="158">
        <v>104.58</v>
      </c>
      <c r="K9" s="157">
        <f>ROUND(E9*J9,2)</f>
        <v>1254.96</v>
      </c>
      <c r="L9" s="157">
        <v>21</v>
      </c>
      <c r="M9" s="157">
        <f>G9*(1+L9/100)</f>
        <v>0</v>
      </c>
      <c r="N9" s="157">
        <v>1.7330000000000002E-2</v>
      </c>
      <c r="O9" s="157">
        <f>ROUND(E9*N9,2)</f>
        <v>0.21</v>
      </c>
      <c r="P9" s="157">
        <v>0</v>
      </c>
      <c r="Q9" s="157">
        <f>ROUND(E9*P9,2)</f>
        <v>0</v>
      </c>
      <c r="R9" s="157"/>
      <c r="S9" s="157" t="s">
        <v>145</v>
      </c>
      <c r="T9" s="157" t="s">
        <v>145</v>
      </c>
      <c r="U9" s="157">
        <v>0.253</v>
      </c>
      <c r="V9" s="157">
        <f>ROUND(E9*U9,2)</f>
        <v>3.04</v>
      </c>
      <c r="W9" s="157"/>
      <c r="X9" s="157" t="s">
        <v>146</v>
      </c>
      <c r="Y9" s="148"/>
      <c r="Z9" s="148"/>
      <c r="AA9" s="148"/>
      <c r="AB9" s="148"/>
      <c r="AC9" s="148"/>
      <c r="AD9" s="148"/>
      <c r="AE9" s="148"/>
      <c r="AF9" s="148"/>
      <c r="AG9" s="148" t="s">
        <v>147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>
      <c r="A10" s="162" t="s">
        <v>140</v>
      </c>
      <c r="B10" s="163" t="s">
        <v>78</v>
      </c>
      <c r="C10" s="181" t="s">
        <v>79</v>
      </c>
      <c r="D10" s="164"/>
      <c r="E10" s="165"/>
      <c r="F10" s="166"/>
      <c r="G10" s="167">
        <f>SUMIF(AG11:AG12,"&lt;&gt;NOR",G11:G12)</f>
        <v>0</v>
      </c>
      <c r="H10" s="161"/>
      <c r="I10" s="161">
        <f>SUM(I11:I12)</f>
        <v>196.8</v>
      </c>
      <c r="J10" s="161"/>
      <c r="K10" s="161">
        <f>SUM(K11:K12)</f>
        <v>1875.2</v>
      </c>
      <c r="L10" s="161"/>
      <c r="M10" s="161">
        <f>SUM(M11:M12)</f>
        <v>0</v>
      </c>
      <c r="N10" s="161"/>
      <c r="O10" s="161">
        <f>SUM(O11:O12)</f>
        <v>0.01</v>
      </c>
      <c r="P10" s="161"/>
      <c r="Q10" s="161">
        <f>SUM(Q11:Q12)</f>
        <v>0.48</v>
      </c>
      <c r="R10" s="161"/>
      <c r="S10" s="161"/>
      <c r="T10" s="161"/>
      <c r="U10" s="161"/>
      <c r="V10" s="161">
        <f>SUM(V11:V12)</f>
        <v>5.58</v>
      </c>
      <c r="W10" s="161"/>
      <c r="X10" s="161"/>
      <c r="AG10" t="s">
        <v>141</v>
      </c>
    </row>
    <row r="11" spans="1:60" outlineLevel="1">
      <c r="A11" s="174">
        <v>2</v>
      </c>
      <c r="B11" s="175" t="s">
        <v>337</v>
      </c>
      <c r="C11" s="184" t="s">
        <v>338</v>
      </c>
      <c r="D11" s="176" t="s">
        <v>224</v>
      </c>
      <c r="E11" s="177">
        <v>12</v>
      </c>
      <c r="F11" s="178"/>
      <c r="G11" s="179">
        <f>ROUND(E11*F11,2)</f>
        <v>0</v>
      </c>
      <c r="H11" s="158">
        <v>11.3</v>
      </c>
      <c r="I11" s="157">
        <f>ROUND(E11*H11,2)</f>
        <v>135.6</v>
      </c>
      <c r="J11" s="158">
        <v>114.2</v>
      </c>
      <c r="K11" s="157">
        <f>ROUND(E11*J11,2)</f>
        <v>1370.4</v>
      </c>
      <c r="L11" s="157">
        <v>21</v>
      </c>
      <c r="M11" s="157">
        <f>G11*(1+L11/100)</f>
        <v>0</v>
      </c>
      <c r="N11" s="157">
        <v>4.8999999999999998E-4</v>
      </c>
      <c r="O11" s="157">
        <f>ROUND(E11*N11,2)</f>
        <v>0.01</v>
      </c>
      <c r="P11" s="157">
        <v>1.7999999999999999E-2</v>
      </c>
      <c r="Q11" s="157">
        <f>ROUND(E11*P11,2)</f>
        <v>0.22</v>
      </c>
      <c r="R11" s="157"/>
      <c r="S11" s="157" t="s">
        <v>145</v>
      </c>
      <c r="T11" s="157" t="s">
        <v>145</v>
      </c>
      <c r="U11" s="157">
        <v>0.34</v>
      </c>
      <c r="V11" s="157">
        <f>ROUND(E11*U11,2)</f>
        <v>4.08</v>
      </c>
      <c r="W11" s="157"/>
      <c r="X11" s="157" t="s">
        <v>146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147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74">
        <v>3</v>
      </c>
      <c r="B12" s="175" t="s">
        <v>339</v>
      </c>
      <c r="C12" s="184" t="s">
        <v>340</v>
      </c>
      <c r="D12" s="176" t="s">
        <v>236</v>
      </c>
      <c r="E12" s="177">
        <v>2</v>
      </c>
      <c r="F12" s="178"/>
      <c r="G12" s="179">
        <f>ROUND(E12*F12,2)</f>
        <v>0</v>
      </c>
      <c r="H12" s="158">
        <v>30.6</v>
      </c>
      <c r="I12" s="157">
        <f>ROUND(E12*H12,2)</f>
        <v>61.2</v>
      </c>
      <c r="J12" s="158">
        <v>252.4</v>
      </c>
      <c r="K12" s="157">
        <f>ROUND(E12*J12,2)</f>
        <v>504.8</v>
      </c>
      <c r="L12" s="157">
        <v>21</v>
      </c>
      <c r="M12" s="157">
        <f>G12*(1+L12/100)</f>
        <v>0</v>
      </c>
      <c r="N12" s="157">
        <v>1.33E-3</v>
      </c>
      <c r="O12" s="157">
        <f>ROUND(E12*N12,2)</f>
        <v>0</v>
      </c>
      <c r="P12" s="157">
        <v>0.129</v>
      </c>
      <c r="Q12" s="157">
        <f>ROUND(E12*P12,2)</f>
        <v>0.26</v>
      </c>
      <c r="R12" s="157"/>
      <c r="S12" s="157" t="s">
        <v>145</v>
      </c>
      <c r="T12" s="157" t="s">
        <v>145</v>
      </c>
      <c r="U12" s="157">
        <v>0.75</v>
      </c>
      <c r="V12" s="157">
        <f>ROUND(E12*U12,2)</f>
        <v>1.5</v>
      </c>
      <c r="W12" s="157"/>
      <c r="X12" s="157" t="s">
        <v>146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147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>
      <c r="A13" s="162" t="s">
        <v>140</v>
      </c>
      <c r="B13" s="163" t="s">
        <v>110</v>
      </c>
      <c r="C13" s="181" t="s">
        <v>111</v>
      </c>
      <c r="D13" s="164"/>
      <c r="E13" s="165"/>
      <c r="F13" s="166"/>
      <c r="G13" s="167">
        <f>SUMIF(AG14:AG19,"&lt;&gt;NOR",G14:G19)</f>
        <v>0</v>
      </c>
      <c r="H13" s="161"/>
      <c r="I13" s="161">
        <f>SUM(I14:I19)</f>
        <v>0</v>
      </c>
      <c r="J13" s="161"/>
      <c r="K13" s="161">
        <f>SUM(K14:K19)</f>
        <v>841.34</v>
      </c>
      <c r="L13" s="161"/>
      <c r="M13" s="161">
        <f>SUM(M14:M19)</f>
        <v>0</v>
      </c>
      <c r="N13" s="161"/>
      <c r="O13" s="161">
        <f>SUM(O14:O19)</f>
        <v>0</v>
      </c>
      <c r="P13" s="161"/>
      <c r="Q13" s="161">
        <f>SUM(Q14:Q19)</f>
        <v>0</v>
      </c>
      <c r="R13" s="161"/>
      <c r="S13" s="161"/>
      <c r="T13" s="161"/>
      <c r="U13" s="161"/>
      <c r="V13" s="161">
        <f>SUM(V14:V19)</f>
        <v>1.18</v>
      </c>
      <c r="W13" s="161"/>
      <c r="X13" s="161"/>
      <c r="AG13" t="s">
        <v>141</v>
      </c>
    </row>
    <row r="14" spans="1:60" outlineLevel="1">
      <c r="A14" s="174">
        <v>4</v>
      </c>
      <c r="B14" s="175" t="s">
        <v>257</v>
      </c>
      <c r="C14" s="184" t="s">
        <v>258</v>
      </c>
      <c r="D14" s="176" t="s">
        <v>184</v>
      </c>
      <c r="E14" s="177">
        <v>0.47399999999999998</v>
      </c>
      <c r="F14" s="178"/>
      <c r="G14" s="179">
        <f t="shared" ref="G14:G19" si="0">ROUND(E14*F14,2)</f>
        <v>0</v>
      </c>
      <c r="H14" s="158">
        <v>0</v>
      </c>
      <c r="I14" s="157">
        <f t="shared" ref="I14:I19" si="1">ROUND(E14*H14,2)</f>
        <v>0</v>
      </c>
      <c r="J14" s="158">
        <v>305.5</v>
      </c>
      <c r="K14" s="157">
        <f t="shared" ref="K14:K19" si="2">ROUND(E14*J14,2)</f>
        <v>144.81</v>
      </c>
      <c r="L14" s="157">
        <v>21</v>
      </c>
      <c r="M14" s="157">
        <f t="shared" ref="M14:M19" si="3">G14*(1+L14/100)</f>
        <v>0</v>
      </c>
      <c r="N14" s="157">
        <v>0</v>
      </c>
      <c r="O14" s="157">
        <f t="shared" ref="O14:O19" si="4">ROUND(E14*N14,2)</f>
        <v>0</v>
      </c>
      <c r="P14" s="157">
        <v>0</v>
      </c>
      <c r="Q14" s="157">
        <f t="shared" ref="Q14:Q19" si="5">ROUND(E14*P14,2)</f>
        <v>0</v>
      </c>
      <c r="R14" s="157"/>
      <c r="S14" s="157" t="s">
        <v>145</v>
      </c>
      <c r="T14" s="157" t="s">
        <v>145</v>
      </c>
      <c r="U14" s="157">
        <v>0.94199999999999995</v>
      </c>
      <c r="V14" s="157">
        <f t="shared" ref="V14:V19" si="6">ROUND(E14*U14,2)</f>
        <v>0.45</v>
      </c>
      <c r="W14" s="157"/>
      <c r="X14" s="157" t="s">
        <v>341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342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74">
        <v>5</v>
      </c>
      <c r="B15" s="175" t="s">
        <v>259</v>
      </c>
      <c r="C15" s="184" t="s">
        <v>260</v>
      </c>
      <c r="D15" s="176" t="s">
        <v>184</v>
      </c>
      <c r="E15" s="177">
        <v>4.74</v>
      </c>
      <c r="F15" s="178"/>
      <c r="G15" s="179">
        <f t="shared" si="0"/>
        <v>0</v>
      </c>
      <c r="H15" s="158">
        <v>0</v>
      </c>
      <c r="I15" s="157">
        <f t="shared" si="1"/>
        <v>0</v>
      </c>
      <c r="J15" s="158">
        <v>34</v>
      </c>
      <c r="K15" s="157">
        <f t="shared" si="2"/>
        <v>161.16</v>
      </c>
      <c r="L15" s="157">
        <v>21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145</v>
      </c>
      <c r="T15" s="157" t="s">
        <v>145</v>
      </c>
      <c r="U15" s="157">
        <v>0.105</v>
      </c>
      <c r="V15" s="157">
        <f t="shared" si="6"/>
        <v>0.5</v>
      </c>
      <c r="W15" s="157"/>
      <c r="X15" s="157" t="s">
        <v>341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342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74">
        <v>6</v>
      </c>
      <c r="B16" s="175" t="s">
        <v>253</v>
      </c>
      <c r="C16" s="184" t="s">
        <v>254</v>
      </c>
      <c r="D16" s="176" t="s">
        <v>184</v>
      </c>
      <c r="E16" s="177">
        <v>0.47399999999999998</v>
      </c>
      <c r="F16" s="178"/>
      <c r="G16" s="179">
        <f t="shared" si="0"/>
        <v>0</v>
      </c>
      <c r="H16" s="158">
        <v>0</v>
      </c>
      <c r="I16" s="157">
        <f t="shared" si="1"/>
        <v>0</v>
      </c>
      <c r="J16" s="158">
        <v>220</v>
      </c>
      <c r="K16" s="157">
        <f t="shared" si="2"/>
        <v>104.28</v>
      </c>
      <c r="L16" s="157">
        <v>21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145</v>
      </c>
      <c r="T16" s="157" t="s">
        <v>145</v>
      </c>
      <c r="U16" s="157">
        <v>0.49</v>
      </c>
      <c r="V16" s="157">
        <f t="shared" si="6"/>
        <v>0.23</v>
      </c>
      <c r="W16" s="157"/>
      <c r="X16" s="157" t="s">
        <v>341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342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74">
        <v>7</v>
      </c>
      <c r="B17" s="175" t="s">
        <v>255</v>
      </c>
      <c r="C17" s="184" t="s">
        <v>256</v>
      </c>
      <c r="D17" s="176" t="s">
        <v>184</v>
      </c>
      <c r="E17" s="177">
        <v>9.0060000000000002</v>
      </c>
      <c r="F17" s="178"/>
      <c r="G17" s="179">
        <f t="shared" si="0"/>
        <v>0</v>
      </c>
      <c r="H17" s="158">
        <v>0</v>
      </c>
      <c r="I17" s="157">
        <f t="shared" si="1"/>
        <v>0</v>
      </c>
      <c r="J17" s="158">
        <v>15.7</v>
      </c>
      <c r="K17" s="157">
        <f t="shared" si="2"/>
        <v>141.38999999999999</v>
      </c>
      <c r="L17" s="157">
        <v>21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145</v>
      </c>
      <c r="T17" s="157" t="s">
        <v>145</v>
      </c>
      <c r="U17" s="157">
        <v>0</v>
      </c>
      <c r="V17" s="157">
        <f t="shared" si="6"/>
        <v>0</v>
      </c>
      <c r="W17" s="157"/>
      <c r="X17" s="157" t="s">
        <v>341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342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74">
        <v>8</v>
      </c>
      <c r="B18" s="175" t="s">
        <v>261</v>
      </c>
      <c r="C18" s="184" t="s">
        <v>343</v>
      </c>
      <c r="D18" s="176" t="s">
        <v>184</v>
      </c>
      <c r="E18" s="177">
        <v>0.47399999999999998</v>
      </c>
      <c r="F18" s="178"/>
      <c r="G18" s="179">
        <f t="shared" si="0"/>
        <v>0</v>
      </c>
      <c r="H18" s="158">
        <v>0</v>
      </c>
      <c r="I18" s="157">
        <f t="shared" si="1"/>
        <v>0</v>
      </c>
      <c r="J18" s="158">
        <v>601</v>
      </c>
      <c r="K18" s="157">
        <f t="shared" si="2"/>
        <v>284.87</v>
      </c>
      <c r="L18" s="157">
        <v>21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145</v>
      </c>
      <c r="T18" s="157" t="s">
        <v>145</v>
      </c>
      <c r="U18" s="157">
        <v>0</v>
      </c>
      <c r="V18" s="157">
        <f t="shared" si="6"/>
        <v>0</v>
      </c>
      <c r="W18" s="157"/>
      <c r="X18" s="157" t="s">
        <v>341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342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74">
        <v>9</v>
      </c>
      <c r="B19" s="175" t="s">
        <v>263</v>
      </c>
      <c r="C19" s="184" t="s">
        <v>264</v>
      </c>
      <c r="D19" s="176" t="s">
        <v>184</v>
      </c>
      <c r="E19" s="177">
        <v>0.47399999999999998</v>
      </c>
      <c r="F19" s="178"/>
      <c r="G19" s="179">
        <f t="shared" si="0"/>
        <v>0</v>
      </c>
      <c r="H19" s="158">
        <v>0</v>
      </c>
      <c r="I19" s="157">
        <f t="shared" si="1"/>
        <v>0</v>
      </c>
      <c r="J19" s="158">
        <v>10.199999999999999</v>
      </c>
      <c r="K19" s="157">
        <f t="shared" si="2"/>
        <v>4.83</v>
      </c>
      <c r="L19" s="157">
        <v>21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145</v>
      </c>
      <c r="T19" s="157" t="s">
        <v>145</v>
      </c>
      <c r="U19" s="157">
        <v>6.0000000000000001E-3</v>
      </c>
      <c r="V19" s="157">
        <f t="shared" si="6"/>
        <v>0</v>
      </c>
      <c r="W19" s="157"/>
      <c r="X19" s="157" t="s">
        <v>341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342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>
      <c r="A20" s="162" t="s">
        <v>140</v>
      </c>
      <c r="B20" s="163" t="s">
        <v>80</v>
      </c>
      <c r="C20" s="181" t="s">
        <v>81</v>
      </c>
      <c r="D20" s="164"/>
      <c r="E20" s="165"/>
      <c r="F20" s="166"/>
      <c r="G20" s="167">
        <f>SUMIF(AG21:AG21,"&lt;&gt;NOR",G21:G21)</f>
        <v>0</v>
      </c>
      <c r="H20" s="161"/>
      <c r="I20" s="161">
        <f>SUM(I21:I21)</f>
        <v>0</v>
      </c>
      <c r="J20" s="161"/>
      <c r="K20" s="161">
        <f>SUM(K21:K21)</f>
        <v>79.13</v>
      </c>
      <c r="L20" s="161"/>
      <c r="M20" s="161">
        <f>SUM(M21:M21)</f>
        <v>0</v>
      </c>
      <c r="N20" s="161"/>
      <c r="O20" s="161">
        <f>SUM(O21:O21)</f>
        <v>0</v>
      </c>
      <c r="P20" s="161"/>
      <c r="Q20" s="161">
        <f>SUM(Q21:Q21)</f>
        <v>0</v>
      </c>
      <c r="R20" s="161"/>
      <c r="S20" s="161"/>
      <c r="T20" s="161"/>
      <c r="U20" s="161"/>
      <c r="V20" s="161">
        <f>SUM(V21:V21)</f>
        <v>0.2</v>
      </c>
      <c r="W20" s="161"/>
      <c r="X20" s="161"/>
      <c r="AG20" t="s">
        <v>141</v>
      </c>
    </row>
    <row r="21" spans="1:60" outlineLevel="1">
      <c r="A21" s="174">
        <v>10</v>
      </c>
      <c r="B21" s="175" t="s">
        <v>284</v>
      </c>
      <c r="C21" s="184" t="s">
        <v>285</v>
      </c>
      <c r="D21" s="176" t="s">
        <v>184</v>
      </c>
      <c r="E21" s="177">
        <v>0.2165</v>
      </c>
      <c r="F21" s="178"/>
      <c r="G21" s="179">
        <f>ROUND(E21*F21,2)</f>
        <v>0</v>
      </c>
      <c r="H21" s="158">
        <v>0</v>
      </c>
      <c r="I21" s="157">
        <f>ROUND(E21*H21,2)</f>
        <v>0</v>
      </c>
      <c r="J21" s="158">
        <v>365.5</v>
      </c>
      <c r="K21" s="157">
        <f>ROUND(E21*J21,2)</f>
        <v>79.13</v>
      </c>
      <c r="L21" s="157">
        <v>21</v>
      </c>
      <c r="M21" s="157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145</v>
      </c>
      <c r="T21" s="157" t="s">
        <v>145</v>
      </c>
      <c r="U21" s="157">
        <v>0.9385</v>
      </c>
      <c r="V21" s="157">
        <f>ROUND(E21*U21,2)</f>
        <v>0.2</v>
      </c>
      <c r="W21" s="157"/>
      <c r="X21" s="157" t="s">
        <v>344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345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>
      <c r="A22" s="162" t="s">
        <v>140</v>
      </c>
      <c r="B22" s="163" t="s">
        <v>84</v>
      </c>
      <c r="C22" s="181" t="s">
        <v>85</v>
      </c>
      <c r="D22" s="164"/>
      <c r="E22" s="165"/>
      <c r="F22" s="166"/>
      <c r="G22" s="167">
        <f>SUMIF(AG23:AG27,"&lt;&gt;NOR",G23:G27)</f>
        <v>0</v>
      </c>
      <c r="H22" s="161"/>
      <c r="I22" s="161">
        <f>SUM(I23:I27)</f>
        <v>2597.5700000000002</v>
      </c>
      <c r="J22" s="161"/>
      <c r="K22" s="161">
        <f>SUM(K23:K27)</f>
        <v>2540.63</v>
      </c>
      <c r="L22" s="161"/>
      <c r="M22" s="161">
        <f>SUM(M23:M27)</f>
        <v>0</v>
      </c>
      <c r="N22" s="161"/>
      <c r="O22" s="161">
        <f>SUM(O23:O27)</f>
        <v>0.01</v>
      </c>
      <c r="P22" s="161"/>
      <c r="Q22" s="161">
        <f>SUM(Q23:Q27)</f>
        <v>0</v>
      </c>
      <c r="R22" s="161"/>
      <c r="S22" s="161"/>
      <c r="T22" s="161"/>
      <c r="U22" s="161"/>
      <c r="V22" s="161">
        <f>SUM(V23:V27)</f>
        <v>5.31</v>
      </c>
      <c r="W22" s="161"/>
      <c r="X22" s="161"/>
      <c r="AG22" t="s">
        <v>141</v>
      </c>
    </row>
    <row r="23" spans="1:60" outlineLevel="1">
      <c r="A23" s="174">
        <v>11</v>
      </c>
      <c r="B23" s="175" t="s">
        <v>346</v>
      </c>
      <c r="C23" s="184" t="s">
        <v>347</v>
      </c>
      <c r="D23" s="176" t="s">
        <v>224</v>
      </c>
      <c r="E23" s="177">
        <v>12</v>
      </c>
      <c r="F23" s="178"/>
      <c r="G23" s="179">
        <f>ROUND(E23*F23,2)</f>
        <v>0</v>
      </c>
      <c r="H23" s="158">
        <v>82.67</v>
      </c>
      <c r="I23" s="157">
        <f>ROUND(E23*H23,2)</f>
        <v>992.04</v>
      </c>
      <c r="J23" s="158">
        <v>171.83</v>
      </c>
      <c r="K23" s="157">
        <f>ROUND(E23*J23,2)</f>
        <v>2061.96</v>
      </c>
      <c r="L23" s="157">
        <v>21</v>
      </c>
      <c r="M23" s="157">
        <f>G23*(1+L23/100)</f>
        <v>0</v>
      </c>
      <c r="N23" s="157">
        <v>4.6999999999999999E-4</v>
      </c>
      <c r="O23" s="157">
        <f>ROUND(E23*N23,2)</f>
        <v>0.01</v>
      </c>
      <c r="P23" s="157">
        <v>0</v>
      </c>
      <c r="Q23" s="157">
        <f>ROUND(E23*P23,2)</f>
        <v>0</v>
      </c>
      <c r="R23" s="157"/>
      <c r="S23" s="157" t="s">
        <v>145</v>
      </c>
      <c r="T23" s="157" t="s">
        <v>145</v>
      </c>
      <c r="U23" s="157">
        <v>0.35899999999999999</v>
      </c>
      <c r="V23" s="157">
        <f>ROUND(E23*U23,2)</f>
        <v>4.3099999999999996</v>
      </c>
      <c r="W23" s="157"/>
      <c r="X23" s="157" t="s">
        <v>146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147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>
      <c r="A24" s="174">
        <v>12</v>
      </c>
      <c r="B24" s="175" t="s">
        <v>348</v>
      </c>
      <c r="C24" s="184" t="s">
        <v>349</v>
      </c>
      <c r="D24" s="176" t="s">
        <v>236</v>
      </c>
      <c r="E24" s="177">
        <v>1</v>
      </c>
      <c r="F24" s="178"/>
      <c r="G24" s="179">
        <f>ROUND(E24*F24,2)</f>
        <v>0</v>
      </c>
      <c r="H24" s="158">
        <v>1192</v>
      </c>
      <c r="I24" s="157">
        <f>ROUND(E24*H24,2)</f>
        <v>1192</v>
      </c>
      <c r="J24" s="158">
        <v>0</v>
      </c>
      <c r="K24" s="157">
        <f>ROUND(E24*J24,2)</f>
        <v>0</v>
      </c>
      <c r="L24" s="157">
        <v>21</v>
      </c>
      <c r="M24" s="157">
        <f>G24*(1+L24/100)</f>
        <v>0</v>
      </c>
      <c r="N24" s="157">
        <v>5.0000000000000001E-4</v>
      </c>
      <c r="O24" s="157">
        <f>ROUND(E24*N24,2)</f>
        <v>0</v>
      </c>
      <c r="P24" s="157">
        <v>0</v>
      </c>
      <c r="Q24" s="157">
        <f>ROUND(E24*P24,2)</f>
        <v>0</v>
      </c>
      <c r="R24" s="157" t="s">
        <v>292</v>
      </c>
      <c r="S24" s="157" t="s">
        <v>145</v>
      </c>
      <c r="T24" s="157" t="s">
        <v>145</v>
      </c>
      <c r="U24" s="157">
        <v>0</v>
      </c>
      <c r="V24" s="157">
        <f>ROUND(E24*U24,2)</f>
        <v>0</v>
      </c>
      <c r="W24" s="157"/>
      <c r="X24" s="157" t="s">
        <v>293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350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>
      <c r="A25" s="174">
        <v>13</v>
      </c>
      <c r="B25" s="175" t="s">
        <v>351</v>
      </c>
      <c r="C25" s="184" t="s">
        <v>352</v>
      </c>
      <c r="D25" s="176" t="s">
        <v>236</v>
      </c>
      <c r="E25" s="177">
        <v>1</v>
      </c>
      <c r="F25" s="178"/>
      <c r="G25" s="179">
        <f>ROUND(E25*F25,2)</f>
        <v>0</v>
      </c>
      <c r="H25" s="158">
        <v>227</v>
      </c>
      <c r="I25" s="157">
        <f>ROUND(E25*H25,2)</f>
        <v>227</v>
      </c>
      <c r="J25" s="158">
        <v>0</v>
      </c>
      <c r="K25" s="157">
        <f>ROUND(E25*J25,2)</f>
        <v>0</v>
      </c>
      <c r="L25" s="157">
        <v>21</v>
      </c>
      <c r="M25" s="157">
        <f>G25*(1+L25/100)</f>
        <v>0</v>
      </c>
      <c r="N25" s="157">
        <v>2.0000000000000001E-4</v>
      </c>
      <c r="O25" s="157">
        <f>ROUND(E25*N25,2)</f>
        <v>0</v>
      </c>
      <c r="P25" s="157">
        <v>0</v>
      </c>
      <c r="Q25" s="157">
        <f>ROUND(E25*P25,2)</f>
        <v>0</v>
      </c>
      <c r="R25" s="157" t="s">
        <v>292</v>
      </c>
      <c r="S25" s="157" t="s">
        <v>145</v>
      </c>
      <c r="T25" s="157" t="s">
        <v>145</v>
      </c>
      <c r="U25" s="157">
        <v>0</v>
      </c>
      <c r="V25" s="157">
        <f>ROUND(E25*U25,2)</f>
        <v>0</v>
      </c>
      <c r="W25" s="157"/>
      <c r="X25" s="157" t="s">
        <v>293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350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74">
        <v>14</v>
      </c>
      <c r="B26" s="175" t="s">
        <v>353</v>
      </c>
      <c r="C26" s="184" t="s">
        <v>354</v>
      </c>
      <c r="D26" s="176" t="s">
        <v>236</v>
      </c>
      <c r="E26" s="177">
        <v>1</v>
      </c>
      <c r="F26" s="178"/>
      <c r="G26" s="179">
        <f>ROUND(E26*F26,2)</f>
        <v>0</v>
      </c>
      <c r="H26" s="158">
        <v>186.53</v>
      </c>
      <c r="I26" s="157">
        <f>ROUND(E26*H26,2)</f>
        <v>186.53</v>
      </c>
      <c r="J26" s="158">
        <v>474.47</v>
      </c>
      <c r="K26" s="157">
        <f>ROUND(E26*J26,2)</f>
        <v>474.47</v>
      </c>
      <c r="L26" s="157">
        <v>21</v>
      </c>
      <c r="M26" s="157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7"/>
      <c r="S26" s="157" t="s">
        <v>145</v>
      </c>
      <c r="T26" s="157" t="s">
        <v>145</v>
      </c>
      <c r="U26" s="157">
        <v>0.99199999999999999</v>
      </c>
      <c r="V26" s="157">
        <f>ROUND(E26*U26,2)</f>
        <v>0.99</v>
      </c>
      <c r="W26" s="157"/>
      <c r="X26" s="157" t="s">
        <v>146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147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74">
        <v>15</v>
      </c>
      <c r="B27" s="175" t="s">
        <v>355</v>
      </c>
      <c r="C27" s="184" t="s">
        <v>356</v>
      </c>
      <c r="D27" s="176" t="s">
        <v>184</v>
      </c>
      <c r="E27" s="177">
        <v>6.3E-3</v>
      </c>
      <c r="F27" s="178"/>
      <c r="G27" s="179">
        <f>ROUND(E27*F27,2)</f>
        <v>0</v>
      </c>
      <c r="H27" s="158">
        <v>0</v>
      </c>
      <c r="I27" s="157">
        <f>ROUND(E27*H27,2)</f>
        <v>0</v>
      </c>
      <c r="J27" s="158">
        <v>667</v>
      </c>
      <c r="K27" s="157">
        <f>ROUND(E27*J27,2)</f>
        <v>4.2</v>
      </c>
      <c r="L27" s="157">
        <v>21</v>
      </c>
      <c r="M27" s="157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145</v>
      </c>
      <c r="T27" s="157" t="s">
        <v>145</v>
      </c>
      <c r="U27" s="157">
        <v>1.47</v>
      </c>
      <c r="V27" s="157">
        <f>ROUND(E27*U27,2)</f>
        <v>0.01</v>
      </c>
      <c r="W27" s="157"/>
      <c r="X27" s="157" t="s">
        <v>146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147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>
      <c r="A28" s="162" t="s">
        <v>140</v>
      </c>
      <c r="B28" s="163" t="s">
        <v>86</v>
      </c>
      <c r="C28" s="181" t="s">
        <v>87</v>
      </c>
      <c r="D28" s="164"/>
      <c r="E28" s="165"/>
      <c r="F28" s="166"/>
      <c r="G28" s="167">
        <f>SUMIF(AG29:AG39,"&lt;&gt;NOR",G29:G39)</f>
        <v>0</v>
      </c>
      <c r="H28" s="161"/>
      <c r="I28" s="161">
        <f>SUM(I29:I39)</f>
        <v>4326.09</v>
      </c>
      <c r="J28" s="161"/>
      <c r="K28" s="161">
        <f>SUM(K29:K39)</f>
        <v>12855.549999999997</v>
      </c>
      <c r="L28" s="161"/>
      <c r="M28" s="161">
        <f>SUM(M29:M39)</f>
        <v>0</v>
      </c>
      <c r="N28" s="161"/>
      <c r="O28" s="161">
        <f>SUM(O29:O39)</f>
        <v>0.12</v>
      </c>
      <c r="P28" s="161"/>
      <c r="Q28" s="161">
        <f>SUM(Q29:Q39)</f>
        <v>0</v>
      </c>
      <c r="R28" s="161"/>
      <c r="S28" s="161"/>
      <c r="T28" s="161"/>
      <c r="U28" s="161"/>
      <c r="V28" s="161">
        <f>SUM(V29:V39)</f>
        <v>27.94</v>
      </c>
      <c r="W28" s="161"/>
      <c r="X28" s="161"/>
      <c r="AG28" t="s">
        <v>141</v>
      </c>
    </row>
    <row r="29" spans="1:60" outlineLevel="1">
      <c r="A29" s="174">
        <v>16</v>
      </c>
      <c r="B29" s="175" t="s">
        <v>357</v>
      </c>
      <c r="C29" s="184" t="s">
        <v>358</v>
      </c>
      <c r="D29" s="176" t="s">
        <v>224</v>
      </c>
      <c r="E29" s="177">
        <v>21</v>
      </c>
      <c r="F29" s="178"/>
      <c r="G29" s="179">
        <f t="shared" ref="G29:G39" si="7">ROUND(E29*F29,2)</f>
        <v>0</v>
      </c>
      <c r="H29" s="158">
        <v>93.11</v>
      </c>
      <c r="I29" s="157">
        <f t="shared" ref="I29:I39" si="8">ROUND(E29*H29,2)</f>
        <v>1955.31</v>
      </c>
      <c r="J29" s="158">
        <v>286.39</v>
      </c>
      <c r="K29" s="157">
        <f t="shared" ref="K29:K39" si="9">ROUND(E29*J29,2)</f>
        <v>6014.19</v>
      </c>
      <c r="L29" s="157">
        <v>21</v>
      </c>
      <c r="M29" s="157">
        <f t="shared" ref="M29:M39" si="10">G29*(1+L29/100)</f>
        <v>0</v>
      </c>
      <c r="N29" s="157">
        <v>5.1799999999999997E-3</v>
      </c>
      <c r="O29" s="157">
        <f t="shared" ref="O29:O39" si="11">ROUND(E29*N29,2)</f>
        <v>0.11</v>
      </c>
      <c r="P29" s="157">
        <v>0</v>
      </c>
      <c r="Q29" s="157">
        <f t="shared" ref="Q29:Q39" si="12">ROUND(E29*P29,2)</f>
        <v>0</v>
      </c>
      <c r="R29" s="157"/>
      <c r="S29" s="157" t="s">
        <v>145</v>
      </c>
      <c r="T29" s="157" t="s">
        <v>145</v>
      </c>
      <c r="U29" s="157">
        <v>0.63429999999999997</v>
      </c>
      <c r="V29" s="157">
        <f t="shared" ref="V29:V39" si="13">ROUND(E29*U29,2)</f>
        <v>13.32</v>
      </c>
      <c r="W29" s="157"/>
      <c r="X29" s="157" t="s">
        <v>146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147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>
      <c r="A30" s="174">
        <v>17</v>
      </c>
      <c r="B30" s="175" t="s">
        <v>359</v>
      </c>
      <c r="C30" s="184" t="s">
        <v>360</v>
      </c>
      <c r="D30" s="176" t="s">
        <v>224</v>
      </c>
      <c r="E30" s="177">
        <v>21</v>
      </c>
      <c r="F30" s="178"/>
      <c r="G30" s="179">
        <f t="shared" si="7"/>
        <v>0</v>
      </c>
      <c r="H30" s="158">
        <v>24.16</v>
      </c>
      <c r="I30" s="157">
        <f t="shared" si="8"/>
        <v>507.36</v>
      </c>
      <c r="J30" s="158">
        <v>56.14</v>
      </c>
      <c r="K30" s="157">
        <f t="shared" si="9"/>
        <v>1178.94</v>
      </c>
      <c r="L30" s="157">
        <v>21</v>
      </c>
      <c r="M30" s="157">
        <f t="shared" si="10"/>
        <v>0</v>
      </c>
      <c r="N30" s="157">
        <v>6.0000000000000002E-5</v>
      </c>
      <c r="O30" s="157">
        <f t="shared" si="11"/>
        <v>0</v>
      </c>
      <c r="P30" s="157">
        <v>0</v>
      </c>
      <c r="Q30" s="157">
        <f t="shared" si="12"/>
        <v>0</v>
      </c>
      <c r="R30" s="157"/>
      <c r="S30" s="157" t="s">
        <v>145</v>
      </c>
      <c r="T30" s="157" t="s">
        <v>145</v>
      </c>
      <c r="U30" s="157">
        <v>0.129</v>
      </c>
      <c r="V30" s="157">
        <f t="shared" si="13"/>
        <v>2.71</v>
      </c>
      <c r="W30" s="157"/>
      <c r="X30" s="157" t="s">
        <v>146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147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>
      <c r="A31" s="174">
        <v>18</v>
      </c>
      <c r="B31" s="175" t="s">
        <v>361</v>
      </c>
      <c r="C31" s="184" t="s">
        <v>362</v>
      </c>
      <c r="D31" s="176" t="s">
        <v>224</v>
      </c>
      <c r="E31" s="177">
        <v>21</v>
      </c>
      <c r="F31" s="178"/>
      <c r="G31" s="179">
        <f t="shared" si="7"/>
        <v>0</v>
      </c>
      <c r="H31" s="158">
        <v>6.37</v>
      </c>
      <c r="I31" s="157">
        <f t="shared" si="8"/>
        <v>133.77000000000001</v>
      </c>
      <c r="J31" s="158">
        <v>189.63</v>
      </c>
      <c r="K31" s="157">
        <f t="shared" si="9"/>
        <v>3982.23</v>
      </c>
      <c r="L31" s="157">
        <v>21</v>
      </c>
      <c r="M31" s="157">
        <f t="shared" si="10"/>
        <v>0</v>
      </c>
      <c r="N31" s="157">
        <v>2.7999999999999998E-4</v>
      </c>
      <c r="O31" s="157">
        <f t="shared" si="11"/>
        <v>0.01</v>
      </c>
      <c r="P31" s="157">
        <v>0</v>
      </c>
      <c r="Q31" s="157">
        <f t="shared" si="12"/>
        <v>0</v>
      </c>
      <c r="R31" s="157"/>
      <c r="S31" s="157" t="s">
        <v>145</v>
      </c>
      <c r="T31" s="157" t="s">
        <v>145</v>
      </c>
      <c r="U31" s="157">
        <v>0.40018999999999999</v>
      </c>
      <c r="V31" s="157">
        <f t="shared" si="13"/>
        <v>8.4</v>
      </c>
      <c r="W31" s="157"/>
      <c r="X31" s="157" t="s">
        <v>146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147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74">
        <v>19</v>
      </c>
      <c r="B32" s="175" t="s">
        <v>363</v>
      </c>
      <c r="C32" s="184" t="s">
        <v>364</v>
      </c>
      <c r="D32" s="176" t="s">
        <v>224</v>
      </c>
      <c r="E32" s="177">
        <v>21</v>
      </c>
      <c r="F32" s="178"/>
      <c r="G32" s="179">
        <f t="shared" si="7"/>
        <v>0</v>
      </c>
      <c r="H32" s="158">
        <v>1.59</v>
      </c>
      <c r="I32" s="157">
        <f t="shared" si="8"/>
        <v>33.39</v>
      </c>
      <c r="J32" s="158">
        <v>29.71</v>
      </c>
      <c r="K32" s="157">
        <f t="shared" si="9"/>
        <v>623.91</v>
      </c>
      <c r="L32" s="157">
        <v>21</v>
      </c>
      <c r="M32" s="157">
        <f t="shared" si="10"/>
        <v>0</v>
      </c>
      <c r="N32" s="157">
        <v>1.0000000000000001E-5</v>
      </c>
      <c r="O32" s="157">
        <f t="shared" si="11"/>
        <v>0</v>
      </c>
      <c r="P32" s="157">
        <v>0</v>
      </c>
      <c r="Q32" s="157">
        <f t="shared" si="12"/>
        <v>0</v>
      </c>
      <c r="R32" s="157"/>
      <c r="S32" s="157" t="s">
        <v>145</v>
      </c>
      <c r="T32" s="157" t="s">
        <v>145</v>
      </c>
      <c r="U32" s="157">
        <v>6.2E-2</v>
      </c>
      <c r="V32" s="157">
        <f t="shared" si="13"/>
        <v>1.3</v>
      </c>
      <c r="W32" s="157"/>
      <c r="X32" s="157" t="s">
        <v>146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147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74">
        <v>20</v>
      </c>
      <c r="B33" s="175" t="s">
        <v>365</v>
      </c>
      <c r="C33" s="184" t="s">
        <v>366</v>
      </c>
      <c r="D33" s="176" t="s">
        <v>224</v>
      </c>
      <c r="E33" s="177">
        <v>21</v>
      </c>
      <c r="F33" s="178"/>
      <c r="G33" s="179">
        <f t="shared" si="7"/>
        <v>0</v>
      </c>
      <c r="H33" s="158">
        <v>0.2</v>
      </c>
      <c r="I33" s="157">
        <f t="shared" si="8"/>
        <v>4.2</v>
      </c>
      <c r="J33" s="158">
        <v>13.9</v>
      </c>
      <c r="K33" s="157">
        <f t="shared" si="9"/>
        <v>291.89999999999998</v>
      </c>
      <c r="L33" s="157">
        <v>21</v>
      </c>
      <c r="M33" s="157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7"/>
      <c r="S33" s="157" t="s">
        <v>145</v>
      </c>
      <c r="T33" s="157" t="s">
        <v>145</v>
      </c>
      <c r="U33" s="157">
        <v>2.9000000000000001E-2</v>
      </c>
      <c r="V33" s="157">
        <f t="shared" si="13"/>
        <v>0.61</v>
      </c>
      <c r="W33" s="157"/>
      <c r="X33" s="157" t="s">
        <v>146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147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74">
        <v>21</v>
      </c>
      <c r="B34" s="175" t="s">
        <v>367</v>
      </c>
      <c r="C34" s="184" t="s">
        <v>368</v>
      </c>
      <c r="D34" s="176" t="s">
        <v>236</v>
      </c>
      <c r="E34" s="177">
        <v>2</v>
      </c>
      <c r="F34" s="178"/>
      <c r="G34" s="179">
        <f t="shared" si="7"/>
        <v>0</v>
      </c>
      <c r="H34" s="158">
        <v>193.85</v>
      </c>
      <c r="I34" s="157">
        <f t="shared" si="8"/>
        <v>387.7</v>
      </c>
      <c r="J34" s="158">
        <v>108.65</v>
      </c>
      <c r="K34" s="157">
        <f t="shared" si="9"/>
        <v>217.3</v>
      </c>
      <c r="L34" s="157">
        <v>21</v>
      </c>
      <c r="M34" s="157">
        <f t="shared" si="10"/>
        <v>0</v>
      </c>
      <c r="N34" s="157">
        <v>3.5E-4</v>
      </c>
      <c r="O34" s="157">
        <f t="shared" si="11"/>
        <v>0</v>
      </c>
      <c r="P34" s="157">
        <v>0</v>
      </c>
      <c r="Q34" s="157">
        <f t="shared" si="12"/>
        <v>0</v>
      </c>
      <c r="R34" s="157"/>
      <c r="S34" s="157" t="s">
        <v>145</v>
      </c>
      <c r="T34" s="157" t="s">
        <v>145</v>
      </c>
      <c r="U34" s="157">
        <v>0.22700000000000001</v>
      </c>
      <c r="V34" s="157">
        <f t="shared" si="13"/>
        <v>0.45</v>
      </c>
      <c r="W34" s="157"/>
      <c r="X34" s="157" t="s">
        <v>146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147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74">
        <v>22</v>
      </c>
      <c r="B35" s="175" t="s">
        <v>369</v>
      </c>
      <c r="C35" s="184" t="s">
        <v>370</v>
      </c>
      <c r="D35" s="176" t="s">
        <v>236</v>
      </c>
      <c r="E35" s="177">
        <v>2</v>
      </c>
      <c r="F35" s="178"/>
      <c r="G35" s="179">
        <f t="shared" si="7"/>
        <v>0</v>
      </c>
      <c r="H35" s="158">
        <v>4.49</v>
      </c>
      <c r="I35" s="157">
        <f t="shared" si="8"/>
        <v>8.98</v>
      </c>
      <c r="J35" s="158">
        <v>99.01</v>
      </c>
      <c r="K35" s="157">
        <f t="shared" si="9"/>
        <v>198.02</v>
      </c>
      <c r="L35" s="157">
        <v>21</v>
      </c>
      <c r="M35" s="157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7"/>
      <c r="S35" s="157" t="s">
        <v>145</v>
      </c>
      <c r="T35" s="157" t="s">
        <v>145</v>
      </c>
      <c r="U35" s="157">
        <v>0.20699999999999999</v>
      </c>
      <c r="V35" s="157">
        <f t="shared" si="13"/>
        <v>0.41</v>
      </c>
      <c r="W35" s="157"/>
      <c r="X35" s="157" t="s">
        <v>146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147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>
      <c r="A36" s="174">
        <v>23</v>
      </c>
      <c r="B36" s="175" t="s">
        <v>371</v>
      </c>
      <c r="C36" s="184" t="s">
        <v>372</v>
      </c>
      <c r="D36" s="176" t="s">
        <v>236</v>
      </c>
      <c r="E36" s="177">
        <v>2</v>
      </c>
      <c r="F36" s="178"/>
      <c r="G36" s="179">
        <f t="shared" si="7"/>
        <v>0</v>
      </c>
      <c r="H36" s="158">
        <v>202.27</v>
      </c>
      <c r="I36" s="157">
        <f t="shared" si="8"/>
        <v>404.54</v>
      </c>
      <c r="J36" s="158">
        <v>39.729999999999997</v>
      </c>
      <c r="K36" s="157">
        <f t="shared" si="9"/>
        <v>79.459999999999994</v>
      </c>
      <c r="L36" s="157">
        <v>21</v>
      </c>
      <c r="M36" s="157">
        <f t="shared" si="10"/>
        <v>0</v>
      </c>
      <c r="N36" s="157">
        <v>1.9000000000000001E-4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145</v>
      </c>
      <c r="T36" s="157" t="s">
        <v>145</v>
      </c>
      <c r="U36" s="157">
        <v>8.3000000000000004E-2</v>
      </c>
      <c r="V36" s="157">
        <f t="shared" si="13"/>
        <v>0.17</v>
      </c>
      <c r="W36" s="157"/>
      <c r="X36" s="157" t="s">
        <v>146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147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74">
        <v>24</v>
      </c>
      <c r="B37" s="175" t="s">
        <v>373</v>
      </c>
      <c r="C37" s="184" t="s">
        <v>374</v>
      </c>
      <c r="D37" s="176" t="s">
        <v>236</v>
      </c>
      <c r="E37" s="177">
        <v>2</v>
      </c>
      <c r="F37" s="178"/>
      <c r="G37" s="179">
        <f t="shared" si="7"/>
        <v>0</v>
      </c>
      <c r="H37" s="158">
        <v>53.42</v>
      </c>
      <c r="I37" s="157">
        <f t="shared" si="8"/>
        <v>106.84</v>
      </c>
      <c r="J37" s="158">
        <v>99.08</v>
      </c>
      <c r="K37" s="157">
        <f t="shared" si="9"/>
        <v>198.16</v>
      </c>
      <c r="L37" s="157">
        <v>21</v>
      </c>
      <c r="M37" s="157">
        <f t="shared" si="10"/>
        <v>0</v>
      </c>
      <c r="N37" s="157">
        <v>6.0000000000000002E-5</v>
      </c>
      <c r="O37" s="157">
        <f t="shared" si="11"/>
        <v>0</v>
      </c>
      <c r="P37" s="157">
        <v>0</v>
      </c>
      <c r="Q37" s="157">
        <f t="shared" si="12"/>
        <v>0</v>
      </c>
      <c r="R37" s="157"/>
      <c r="S37" s="157" t="s">
        <v>145</v>
      </c>
      <c r="T37" s="157" t="s">
        <v>145</v>
      </c>
      <c r="U37" s="157">
        <v>0.20699999999999999</v>
      </c>
      <c r="V37" s="157">
        <f t="shared" si="13"/>
        <v>0.41</v>
      </c>
      <c r="W37" s="157"/>
      <c r="X37" s="157" t="s">
        <v>146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147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>
      <c r="A38" s="174">
        <v>25</v>
      </c>
      <c r="B38" s="175" t="s">
        <v>375</v>
      </c>
      <c r="C38" s="184" t="s">
        <v>376</v>
      </c>
      <c r="D38" s="176" t="s">
        <v>236</v>
      </c>
      <c r="E38" s="177">
        <v>1</v>
      </c>
      <c r="F38" s="178"/>
      <c r="G38" s="179">
        <f t="shared" si="7"/>
        <v>0</v>
      </c>
      <c r="H38" s="158">
        <v>784</v>
      </c>
      <c r="I38" s="157">
        <f t="shared" si="8"/>
        <v>784</v>
      </c>
      <c r="J38" s="158">
        <v>0</v>
      </c>
      <c r="K38" s="157">
        <f t="shared" si="9"/>
        <v>0</v>
      </c>
      <c r="L38" s="157">
        <v>21</v>
      </c>
      <c r="M38" s="157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7"/>
      <c r="S38" s="157" t="s">
        <v>199</v>
      </c>
      <c r="T38" s="157" t="s">
        <v>200</v>
      </c>
      <c r="U38" s="157">
        <v>0</v>
      </c>
      <c r="V38" s="157">
        <f t="shared" si="13"/>
        <v>0</v>
      </c>
      <c r="W38" s="157"/>
      <c r="X38" s="157" t="s">
        <v>293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350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74">
        <v>26</v>
      </c>
      <c r="B39" s="175" t="s">
        <v>377</v>
      </c>
      <c r="C39" s="184" t="s">
        <v>378</v>
      </c>
      <c r="D39" s="176" t="s">
        <v>184</v>
      </c>
      <c r="E39" s="177">
        <v>0.1173</v>
      </c>
      <c r="F39" s="178"/>
      <c r="G39" s="179">
        <f t="shared" si="7"/>
        <v>0</v>
      </c>
      <c r="H39" s="158">
        <v>0</v>
      </c>
      <c r="I39" s="157">
        <f t="shared" si="8"/>
        <v>0</v>
      </c>
      <c r="J39" s="158">
        <v>609</v>
      </c>
      <c r="K39" s="157">
        <f t="shared" si="9"/>
        <v>71.44</v>
      </c>
      <c r="L39" s="157">
        <v>21</v>
      </c>
      <c r="M39" s="157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7"/>
      <c r="S39" s="157" t="s">
        <v>145</v>
      </c>
      <c r="T39" s="157" t="s">
        <v>145</v>
      </c>
      <c r="U39" s="157">
        <v>1.327</v>
      </c>
      <c r="V39" s="157">
        <f t="shared" si="13"/>
        <v>0.16</v>
      </c>
      <c r="W39" s="157"/>
      <c r="X39" s="157" t="s">
        <v>146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147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>
      <c r="A40" s="162" t="s">
        <v>140</v>
      </c>
      <c r="B40" s="163" t="s">
        <v>90</v>
      </c>
      <c r="C40" s="181" t="s">
        <v>91</v>
      </c>
      <c r="D40" s="164"/>
      <c r="E40" s="165"/>
      <c r="F40" s="166"/>
      <c r="G40" s="167">
        <f>SUMIF(AG41:AG45,"&lt;&gt;NOR",G41:G45)</f>
        <v>0</v>
      </c>
      <c r="H40" s="161"/>
      <c r="I40" s="161">
        <f>SUM(I41:I45)</f>
        <v>1566.8200000000002</v>
      </c>
      <c r="J40" s="161"/>
      <c r="K40" s="161">
        <f>SUM(K41:K45)</f>
        <v>1126.17</v>
      </c>
      <c r="L40" s="161"/>
      <c r="M40" s="161">
        <f>SUM(M41:M45)</f>
        <v>0</v>
      </c>
      <c r="N40" s="161"/>
      <c r="O40" s="161">
        <f>SUM(O41:O45)</f>
        <v>0.01</v>
      </c>
      <c r="P40" s="161"/>
      <c r="Q40" s="161">
        <f>SUM(Q41:Q45)</f>
        <v>0</v>
      </c>
      <c r="R40" s="161"/>
      <c r="S40" s="161"/>
      <c r="T40" s="161"/>
      <c r="U40" s="161"/>
      <c r="V40" s="161">
        <f>SUM(V41:V45)</f>
        <v>2.2399999999999998</v>
      </c>
      <c r="W40" s="161"/>
      <c r="X40" s="161"/>
      <c r="AG40" t="s">
        <v>141</v>
      </c>
    </row>
    <row r="41" spans="1:60" outlineLevel="1">
      <c r="A41" s="174">
        <v>27</v>
      </c>
      <c r="B41" s="175" t="s">
        <v>379</v>
      </c>
      <c r="C41" s="184" t="s">
        <v>380</v>
      </c>
      <c r="D41" s="176" t="s">
        <v>381</v>
      </c>
      <c r="E41" s="177">
        <v>1</v>
      </c>
      <c r="F41" s="178"/>
      <c r="G41" s="179">
        <f>ROUND(E41*F41,2)</f>
        <v>0</v>
      </c>
      <c r="H41" s="158">
        <v>1264.1600000000001</v>
      </c>
      <c r="I41" s="157">
        <f>ROUND(E41*H41,2)</f>
        <v>1264.1600000000001</v>
      </c>
      <c r="J41" s="158">
        <v>620.84</v>
      </c>
      <c r="K41" s="157">
        <f>ROUND(E41*J41,2)</f>
        <v>620.84</v>
      </c>
      <c r="L41" s="157">
        <v>21</v>
      </c>
      <c r="M41" s="157">
        <f>G41*(1+L41/100)</f>
        <v>0</v>
      </c>
      <c r="N41" s="157">
        <v>1.401E-2</v>
      </c>
      <c r="O41" s="157">
        <f>ROUND(E41*N41,2)</f>
        <v>0.01</v>
      </c>
      <c r="P41" s="157">
        <v>0</v>
      </c>
      <c r="Q41" s="157">
        <f>ROUND(E41*P41,2)</f>
        <v>0</v>
      </c>
      <c r="R41" s="157"/>
      <c r="S41" s="157" t="s">
        <v>145</v>
      </c>
      <c r="T41" s="157" t="s">
        <v>145</v>
      </c>
      <c r="U41" s="157">
        <v>1.1890000000000001</v>
      </c>
      <c r="V41" s="157">
        <f>ROUND(E41*U41,2)</f>
        <v>1.19</v>
      </c>
      <c r="W41" s="157"/>
      <c r="X41" s="157" t="s">
        <v>146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147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74">
        <v>28</v>
      </c>
      <c r="B42" s="175" t="s">
        <v>382</v>
      </c>
      <c r="C42" s="184" t="s">
        <v>383</v>
      </c>
      <c r="D42" s="176" t="s">
        <v>381</v>
      </c>
      <c r="E42" s="177">
        <v>2</v>
      </c>
      <c r="F42" s="178"/>
      <c r="G42" s="179">
        <f>ROUND(E42*F42,2)</f>
        <v>0</v>
      </c>
      <c r="H42" s="158">
        <v>108.35</v>
      </c>
      <c r="I42" s="157">
        <f>ROUND(E42*H42,2)</f>
        <v>216.7</v>
      </c>
      <c r="J42" s="158">
        <v>108.65</v>
      </c>
      <c r="K42" s="157">
        <f>ROUND(E42*J42,2)</f>
        <v>217.3</v>
      </c>
      <c r="L42" s="157">
        <v>21</v>
      </c>
      <c r="M42" s="157">
        <f>G42*(1+L42/100)</f>
        <v>0</v>
      </c>
      <c r="N42" s="157">
        <v>1.7000000000000001E-4</v>
      </c>
      <c r="O42" s="157">
        <f>ROUND(E42*N42,2)</f>
        <v>0</v>
      </c>
      <c r="P42" s="157">
        <v>0</v>
      </c>
      <c r="Q42" s="157">
        <f>ROUND(E42*P42,2)</f>
        <v>0</v>
      </c>
      <c r="R42" s="157"/>
      <c r="S42" s="157" t="s">
        <v>145</v>
      </c>
      <c r="T42" s="157" t="s">
        <v>145</v>
      </c>
      <c r="U42" s="157">
        <v>0.22700000000000001</v>
      </c>
      <c r="V42" s="157">
        <f>ROUND(E42*U42,2)</f>
        <v>0.45</v>
      </c>
      <c r="W42" s="157"/>
      <c r="X42" s="157" t="s">
        <v>146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147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>
      <c r="A43" s="174">
        <v>29</v>
      </c>
      <c r="B43" s="175" t="s">
        <v>384</v>
      </c>
      <c r="C43" s="184" t="s">
        <v>385</v>
      </c>
      <c r="D43" s="176" t="s">
        <v>381</v>
      </c>
      <c r="E43" s="177">
        <v>2</v>
      </c>
      <c r="F43" s="178"/>
      <c r="G43" s="179">
        <f>ROUND(E43*F43,2)</f>
        <v>0</v>
      </c>
      <c r="H43" s="158">
        <v>42.98</v>
      </c>
      <c r="I43" s="157">
        <f>ROUND(E43*H43,2)</f>
        <v>85.96</v>
      </c>
      <c r="J43" s="158">
        <v>139.02000000000001</v>
      </c>
      <c r="K43" s="157">
        <f>ROUND(E43*J43,2)</f>
        <v>278.04000000000002</v>
      </c>
      <c r="L43" s="157">
        <v>21</v>
      </c>
      <c r="M43" s="157">
        <f>G43*(1+L43/100)</f>
        <v>0</v>
      </c>
      <c r="N43" s="157">
        <v>8.0000000000000007E-5</v>
      </c>
      <c r="O43" s="157">
        <f>ROUND(E43*N43,2)</f>
        <v>0</v>
      </c>
      <c r="P43" s="157">
        <v>0</v>
      </c>
      <c r="Q43" s="157">
        <f>ROUND(E43*P43,2)</f>
        <v>0</v>
      </c>
      <c r="R43" s="157"/>
      <c r="S43" s="157" t="s">
        <v>145</v>
      </c>
      <c r="T43" s="157" t="s">
        <v>145</v>
      </c>
      <c r="U43" s="157">
        <v>0.28999999999999998</v>
      </c>
      <c r="V43" s="157">
        <f>ROUND(E43*U43,2)</f>
        <v>0.57999999999999996</v>
      </c>
      <c r="W43" s="157"/>
      <c r="X43" s="157" t="s">
        <v>146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147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74">
        <v>30</v>
      </c>
      <c r="B44" s="175" t="s">
        <v>386</v>
      </c>
      <c r="C44" s="184" t="s">
        <v>387</v>
      </c>
      <c r="D44" s="176" t="s">
        <v>184</v>
      </c>
      <c r="E44" s="177">
        <v>1.4500000000000001E-2</v>
      </c>
      <c r="F44" s="178"/>
      <c r="G44" s="179">
        <f>ROUND(E44*F44,2)</f>
        <v>0</v>
      </c>
      <c r="H44" s="158">
        <v>0</v>
      </c>
      <c r="I44" s="157">
        <f>ROUND(E44*H44,2)</f>
        <v>0</v>
      </c>
      <c r="J44" s="158">
        <v>689</v>
      </c>
      <c r="K44" s="157">
        <f>ROUND(E44*J44,2)</f>
        <v>9.99</v>
      </c>
      <c r="L44" s="157">
        <v>21</v>
      </c>
      <c r="M44" s="157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7"/>
      <c r="S44" s="157" t="s">
        <v>145</v>
      </c>
      <c r="T44" s="157" t="s">
        <v>145</v>
      </c>
      <c r="U44" s="157">
        <v>1.5169999999999999</v>
      </c>
      <c r="V44" s="157">
        <f>ROUND(E44*U44,2)</f>
        <v>0.02</v>
      </c>
      <c r="W44" s="157"/>
      <c r="X44" s="157" t="s">
        <v>146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147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68">
        <v>31</v>
      </c>
      <c r="B45" s="169" t="s">
        <v>388</v>
      </c>
      <c r="C45" s="182" t="s">
        <v>389</v>
      </c>
      <c r="D45" s="170" t="s">
        <v>390</v>
      </c>
      <c r="E45" s="171">
        <v>1</v>
      </c>
      <c r="F45" s="172"/>
      <c r="G45" s="173">
        <f>ROUND(E45*F45,2)</f>
        <v>0</v>
      </c>
      <c r="H45" s="158">
        <v>0</v>
      </c>
      <c r="I45" s="157">
        <f>ROUND(E45*H45,2)</f>
        <v>0</v>
      </c>
      <c r="J45" s="158">
        <v>0</v>
      </c>
      <c r="K45" s="157">
        <f>ROUND(E45*J45,2)</f>
        <v>0</v>
      </c>
      <c r="L45" s="157">
        <v>21</v>
      </c>
      <c r="M45" s="157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7"/>
      <c r="S45" s="157" t="s">
        <v>199</v>
      </c>
      <c r="T45" s="157" t="s">
        <v>200</v>
      </c>
      <c r="U45" s="157">
        <v>0</v>
      </c>
      <c r="V45" s="157">
        <f>ROUND(E45*U45,2)</f>
        <v>0</v>
      </c>
      <c r="W45" s="157"/>
      <c r="X45" s="157" t="s">
        <v>391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392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>
      <c r="A46" s="5"/>
      <c r="B46" s="6"/>
      <c r="C46" s="185"/>
      <c r="D46" s="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AE46">
        <v>15</v>
      </c>
      <c r="AF46">
        <v>21</v>
      </c>
    </row>
    <row r="47" spans="1:60">
      <c r="A47" s="151"/>
      <c r="B47" s="152" t="s">
        <v>31</v>
      </c>
      <c r="C47" s="186"/>
      <c r="D47" s="153"/>
      <c r="E47" s="154"/>
      <c r="F47" s="154"/>
      <c r="G47" s="180">
        <f>G8+G10+G13+G20+G22+G28+G40</f>
        <v>0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AE47">
        <f>SUMIF(L7:L45,AE46,G7:G45)</f>
        <v>0</v>
      </c>
      <c r="AF47">
        <f>SUMIF(L7:L45,AF46,G7:G45)</f>
        <v>0</v>
      </c>
      <c r="AG47" t="s">
        <v>331</v>
      </c>
    </row>
    <row r="48" spans="1:60">
      <c r="A48" s="5"/>
      <c r="B48" s="6"/>
      <c r="C48" s="185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33">
      <c r="A49" s="5"/>
      <c r="B49" s="6"/>
      <c r="C49" s="185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33">
      <c r="A50" s="601" t="s">
        <v>332</v>
      </c>
      <c r="B50" s="601"/>
      <c r="C50" s="602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33">
      <c r="A51" s="582"/>
      <c r="B51" s="583"/>
      <c r="C51" s="584"/>
      <c r="D51" s="583"/>
      <c r="E51" s="583"/>
      <c r="F51" s="583"/>
      <c r="G51" s="58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AG51" t="s">
        <v>333</v>
      </c>
    </row>
    <row r="52" spans="1:33">
      <c r="A52" s="586"/>
      <c r="B52" s="587"/>
      <c r="C52" s="588"/>
      <c r="D52" s="587"/>
      <c r="E52" s="587"/>
      <c r="F52" s="587"/>
      <c r="G52" s="58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33">
      <c r="A53" s="586"/>
      <c r="B53" s="587"/>
      <c r="C53" s="588"/>
      <c r="D53" s="587"/>
      <c r="E53" s="587"/>
      <c r="F53" s="587"/>
      <c r="G53" s="58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33">
      <c r="A54" s="586"/>
      <c r="B54" s="587"/>
      <c r="C54" s="588"/>
      <c r="D54" s="587"/>
      <c r="E54" s="587"/>
      <c r="F54" s="587"/>
      <c r="G54" s="58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33">
      <c r="A55" s="590"/>
      <c r="B55" s="591"/>
      <c r="C55" s="592"/>
      <c r="D55" s="591"/>
      <c r="E55" s="591"/>
      <c r="F55" s="591"/>
      <c r="G55" s="593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33">
      <c r="A56" s="5"/>
      <c r="B56" s="6"/>
      <c r="C56" s="185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33">
      <c r="C57" s="187"/>
      <c r="D57" s="139"/>
      <c r="AG57" t="s">
        <v>334</v>
      </c>
    </row>
    <row r="58" spans="1:33">
      <c r="D58" s="139"/>
    </row>
    <row r="59" spans="1:33">
      <c r="D59" s="139"/>
    </row>
    <row r="60" spans="1:33">
      <c r="D60" s="139"/>
    </row>
    <row r="61" spans="1:33">
      <c r="D61" s="139"/>
    </row>
    <row r="62" spans="1:33">
      <c r="D62" s="139"/>
    </row>
    <row r="63" spans="1:33">
      <c r="D63" s="139"/>
    </row>
    <row r="64" spans="1:33">
      <c r="D64" s="139"/>
    </row>
    <row r="65" spans="4:4">
      <c r="D65" s="139"/>
    </row>
    <row r="66" spans="4:4">
      <c r="D66" s="139"/>
    </row>
    <row r="67" spans="4:4">
      <c r="D67" s="139"/>
    </row>
    <row r="68" spans="4:4">
      <c r="D68" s="139"/>
    </row>
    <row r="69" spans="4:4">
      <c r="D69" s="139"/>
    </row>
    <row r="70" spans="4:4">
      <c r="D70" s="139"/>
    </row>
    <row r="71" spans="4:4">
      <c r="D71" s="139"/>
    </row>
    <row r="72" spans="4:4">
      <c r="D72" s="139"/>
    </row>
    <row r="73" spans="4:4">
      <c r="D73" s="139"/>
    </row>
    <row r="74" spans="4:4">
      <c r="D74" s="139"/>
    </row>
    <row r="75" spans="4:4">
      <c r="D75" s="139"/>
    </row>
    <row r="76" spans="4:4">
      <c r="D76" s="139"/>
    </row>
    <row r="77" spans="4:4">
      <c r="D77" s="139"/>
    </row>
    <row r="78" spans="4:4">
      <c r="D78" s="139"/>
    </row>
    <row r="79" spans="4:4">
      <c r="D79" s="139"/>
    </row>
    <row r="80" spans="4:4">
      <c r="D80" s="139"/>
    </row>
    <row r="81" spans="4:4">
      <c r="D81" s="139"/>
    </row>
    <row r="82" spans="4:4">
      <c r="D82" s="139"/>
    </row>
    <row r="83" spans="4:4">
      <c r="D83" s="139"/>
    </row>
    <row r="84" spans="4:4">
      <c r="D84" s="139"/>
    </row>
    <row r="85" spans="4:4">
      <c r="D85" s="139"/>
    </row>
    <row r="86" spans="4:4">
      <c r="D86" s="139"/>
    </row>
    <row r="87" spans="4:4">
      <c r="D87" s="139"/>
    </row>
    <row r="88" spans="4:4">
      <c r="D88" s="139"/>
    </row>
    <row r="89" spans="4:4">
      <c r="D89" s="139"/>
    </row>
    <row r="90" spans="4:4">
      <c r="D90" s="139"/>
    </row>
    <row r="91" spans="4:4">
      <c r="D91" s="139"/>
    </row>
    <row r="92" spans="4:4">
      <c r="D92" s="139"/>
    </row>
    <row r="93" spans="4:4">
      <c r="D93" s="139"/>
    </row>
    <row r="94" spans="4:4">
      <c r="D94" s="139"/>
    </row>
    <row r="95" spans="4:4">
      <c r="D95" s="139"/>
    </row>
    <row r="96" spans="4:4">
      <c r="D96" s="139"/>
    </row>
    <row r="97" spans="4:4">
      <c r="D97" s="139"/>
    </row>
    <row r="98" spans="4:4">
      <c r="D98" s="139"/>
    </row>
    <row r="99" spans="4:4">
      <c r="D99" s="139"/>
    </row>
    <row r="100" spans="4:4">
      <c r="D100" s="139"/>
    </row>
    <row r="101" spans="4:4">
      <c r="D101" s="139"/>
    </row>
    <row r="102" spans="4:4">
      <c r="D102" s="139"/>
    </row>
    <row r="103" spans="4:4">
      <c r="D103" s="139"/>
    </row>
    <row r="104" spans="4:4">
      <c r="D104" s="139"/>
    </row>
    <row r="105" spans="4:4">
      <c r="D105" s="139"/>
    </row>
    <row r="106" spans="4:4">
      <c r="D106" s="139"/>
    </row>
    <row r="107" spans="4:4">
      <c r="D107" s="139"/>
    </row>
    <row r="108" spans="4:4">
      <c r="D108" s="139"/>
    </row>
    <row r="109" spans="4:4">
      <c r="D109" s="139"/>
    </row>
    <row r="110" spans="4:4">
      <c r="D110" s="139"/>
    </row>
    <row r="111" spans="4:4">
      <c r="D111" s="139"/>
    </row>
    <row r="112" spans="4:4">
      <c r="D112" s="139"/>
    </row>
    <row r="113" spans="4:4">
      <c r="D113" s="139"/>
    </row>
    <row r="114" spans="4:4">
      <c r="D114" s="139"/>
    </row>
    <row r="115" spans="4:4">
      <c r="D115" s="139"/>
    </row>
    <row r="116" spans="4:4">
      <c r="D116" s="139"/>
    </row>
    <row r="117" spans="4:4">
      <c r="D117" s="139"/>
    </row>
    <row r="118" spans="4:4">
      <c r="D118" s="139"/>
    </row>
    <row r="119" spans="4:4">
      <c r="D119" s="139"/>
    </row>
    <row r="120" spans="4:4">
      <c r="D120" s="139"/>
    </row>
    <row r="121" spans="4:4">
      <c r="D121" s="139"/>
    </row>
    <row r="122" spans="4:4">
      <c r="D122" s="139"/>
    </row>
    <row r="123" spans="4:4">
      <c r="D123" s="139"/>
    </row>
    <row r="124" spans="4:4">
      <c r="D124" s="139"/>
    </row>
    <row r="125" spans="4:4">
      <c r="D125" s="139"/>
    </row>
    <row r="126" spans="4:4">
      <c r="D126" s="139"/>
    </row>
    <row r="127" spans="4:4">
      <c r="D127" s="139"/>
    </row>
    <row r="128" spans="4:4">
      <c r="D128" s="139"/>
    </row>
    <row r="129" spans="4:4">
      <c r="D129" s="139"/>
    </row>
    <row r="130" spans="4:4">
      <c r="D130" s="139"/>
    </row>
    <row r="131" spans="4:4">
      <c r="D131" s="139"/>
    </row>
    <row r="132" spans="4:4">
      <c r="D132" s="139"/>
    </row>
    <row r="133" spans="4:4">
      <c r="D133" s="139"/>
    </row>
    <row r="134" spans="4:4">
      <c r="D134" s="139"/>
    </row>
    <row r="135" spans="4:4">
      <c r="D135" s="139"/>
    </row>
    <row r="136" spans="4:4">
      <c r="D136" s="139"/>
    </row>
    <row r="137" spans="4:4">
      <c r="D137" s="139"/>
    </row>
    <row r="138" spans="4:4">
      <c r="D138" s="139"/>
    </row>
    <row r="139" spans="4:4">
      <c r="D139" s="139"/>
    </row>
    <row r="140" spans="4:4">
      <c r="D140" s="139"/>
    </row>
    <row r="141" spans="4:4">
      <c r="D141" s="139"/>
    </row>
    <row r="142" spans="4:4">
      <c r="D142" s="139"/>
    </row>
    <row r="143" spans="4:4">
      <c r="D143" s="139"/>
    </row>
    <row r="144" spans="4:4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mergeCells count="6">
    <mergeCell ref="A51:G55"/>
    <mergeCell ref="A1:G1"/>
    <mergeCell ref="C2:G2"/>
    <mergeCell ref="C3:G3"/>
    <mergeCell ref="C4:G4"/>
    <mergeCell ref="A50:C50"/>
  </mergeCells>
  <pageMargins left="0.59055118110236227" right="0.19685039370078741" top="0.78740157480314965" bottom="0.78740157480314965" header="0.31496062992125984" footer="0.31496062992125984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:F18"/>
    </sheetView>
  </sheetViews>
  <sheetFormatPr defaultRowHeight="12.75" outlineLevelRow="1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594" t="s">
        <v>7</v>
      </c>
      <c r="B1" s="594"/>
      <c r="C1" s="594"/>
      <c r="D1" s="594"/>
      <c r="E1" s="594"/>
      <c r="F1" s="594"/>
      <c r="G1" s="594"/>
      <c r="AG1" t="s">
        <v>115</v>
      </c>
    </row>
    <row r="2" spans="1:60" ht="25.15" customHeight="1">
      <c r="A2" s="140" t="s">
        <v>8</v>
      </c>
      <c r="B2" s="75" t="s">
        <v>43</v>
      </c>
      <c r="C2" s="595" t="s">
        <v>44</v>
      </c>
      <c r="D2" s="596"/>
      <c r="E2" s="596"/>
      <c r="F2" s="596"/>
      <c r="G2" s="597"/>
      <c r="AG2" t="s">
        <v>116</v>
      </c>
    </row>
    <row r="3" spans="1:60" ht="25.15" customHeight="1">
      <c r="A3" s="140" t="s">
        <v>9</v>
      </c>
      <c r="B3" s="75" t="s">
        <v>46</v>
      </c>
      <c r="C3" s="595" t="s">
        <v>47</v>
      </c>
      <c r="D3" s="596"/>
      <c r="E3" s="596"/>
      <c r="F3" s="596"/>
      <c r="G3" s="597"/>
      <c r="AC3" s="87" t="s">
        <v>116</v>
      </c>
      <c r="AG3" t="s">
        <v>117</v>
      </c>
    </row>
    <row r="4" spans="1:60" ht="25.15" customHeight="1">
      <c r="A4" s="141" t="s">
        <v>10</v>
      </c>
      <c r="B4" s="142" t="s">
        <v>52</v>
      </c>
      <c r="C4" s="598" t="s">
        <v>53</v>
      </c>
      <c r="D4" s="599"/>
      <c r="E4" s="599"/>
      <c r="F4" s="599"/>
      <c r="G4" s="600"/>
      <c r="AG4" t="s">
        <v>118</v>
      </c>
    </row>
    <row r="5" spans="1:60">
      <c r="D5" s="139"/>
    </row>
    <row r="6" spans="1:60" ht="38.25">
      <c r="A6" s="144" t="s">
        <v>119</v>
      </c>
      <c r="B6" s="146" t="s">
        <v>120</v>
      </c>
      <c r="C6" s="146" t="s">
        <v>121</v>
      </c>
      <c r="D6" s="145" t="s">
        <v>122</v>
      </c>
      <c r="E6" s="144" t="s">
        <v>123</v>
      </c>
      <c r="F6" s="143" t="s">
        <v>124</v>
      </c>
      <c r="G6" s="144" t="s">
        <v>31</v>
      </c>
      <c r="H6" s="147" t="s">
        <v>32</v>
      </c>
      <c r="I6" s="147" t="s">
        <v>125</v>
      </c>
      <c r="J6" s="147" t="s">
        <v>33</v>
      </c>
      <c r="K6" s="147" t="s">
        <v>126</v>
      </c>
      <c r="L6" s="147" t="s">
        <v>127</v>
      </c>
      <c r="M6" s="147" t="s">
        <v>128</v>
      </c>
      <c r="N6" s="147" t="s">
        <v>129</v>
      </c>
      <c r="O6" s="147" t="s">
        <v>130</v>
      </c>
      <c r="P6" s="147" t="s">
        <v>131</v>
      </c>
      <c r="Q6" s="147" t="s">
        <v>132</v>
      </c>
      <c r="R6" s="147" t="s">
        <v>133</v>
      </c>
      <c r="S6" s="147" t="s">
        <v>134</v>
      </c>
      <c r="T6" s="147" t="s">
        <v>135</v>
      </c>
      <c r="U6" s="147" t="s">
        <v>136</v>
      </c>
      <c r="V6" s="147" t="s">
        <v>137</v>
      </c>
      <c r="W6" s="147" t="s">
        <v>138</v>
      </c>
      <c r="X6" s="147" t="s">
        <v>139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>
      <c r="A8" s="162" t="s">
        <v>140</v>
      </c>
      <c r="B8" s="163" t="s">
        <v>88</v>
      </c>
      <c r="C8" s="181" t="s">
        <v>89</v>
      </c>
      <c r="D8" s="164"/>
      <c r="E8" s="165"/>
      <c r="F8" s="166"/>
      <c r="G8" s="167">
        <f>SUMIF(AG9:AG15,"&lt;&gt;NOR",G9:G15)</f>
        <v>0</v>
      </c>
      <c r="H8" s="161"/>
      <c r="I8" s="161">
        <f>SUM(I9:I15)</f>
        <v>1346.15</v>
      </c>
      <c r="J8" s="161"/>
      <c r="K8" s="161">
        <f>SUM(K9:K15)</f>
        <v>6575.13</v>
      </c>
      <c r="L8" s="161"/>
      <c r="M8" s="161">
        <f>SUM(M9:M15)</f>
        <v>0</v>
      </c>
      <c r="N8" s="161"/>
      <c r="O8" s="161">
        <f>SUM(O9:O15)</f>
        <v>0.04</v>
      </c>
      <c r="P8" s="161"/>
      <c r="Q8" s="161">
        <f>SUM(Q9:Q15)</f>
        <v>0</v>
      </c>
      <c r="R8" s="161"/>
      <c r="S8" s="161"/>
      <c r="T8" s="161"/>
      <c r="U8" s="161"/>
      <c r="V8" s="161">
        <f>SUM(V9:V15)</f>
        <v>3.05</v>
      </c>
      <c r="W8" s="161"/>
      <c r="X8" s="161"/>
      <c r="AG8" t="s">
        <v>141</v>
      </c>
    </row>
    <row r="9" spans="1:60" outlineLevel="1">
      <c r="A9" s="174">
        <v>1</v>
      </c>
      <c r="B9" s="175" t="s">
        <v>393</v>
      </c>
      <c r="C9" s="184" t="s">
        <v>394</v>
      </c>
      <c r="D9" s="176" t="s">
        <v>224</v>
      </c>
      <c r="E9" s="177">
        <v>6.5</v>
      </c>
      <c r="F9" s="178"/>
      <c r="G9" s="179">
        <f t="shared" ref="G9:G15" si="0">ROUND(E9*F9,2)</f>
        <v>0</v>
      </c>
      <c r="H9" s="158">
        <v>184.33</v>
      </c>
      <c r="I9" s="157">
        <f t="shared" ref="I9:I15" si="1">ROUND(E9*H9,2)</f>
        <v>1198.1500000000001</v>
      </c>
      <c r="J9" s="158">
        <v>215.67</v>
      </c>
      <c r="K9" s="157">
        <f t="shared" ref="K9:K15" si="2">ROUND(E9*J9,2)</f>
        <v>1401.86</v>
      </c>
      <c r="L9" s="157">
        <v>21</v>
      </c>
      <c r="M9" s="157">
        <f t="shared" ref="M9:M15" si="3">G9*(1+L9/100)</f>
        <v>0</v>
      </c>
      <c r="N9" s="157">
        <v>5.8500000000000002E-3</v>
      </c>
      <c r="O9" s="157">
        <f t="shared" ref="O9:O15" si="4">ROUND(E9*N9,2)</f>
        <v>0.04</v>
      </c>
      <c r="P9" s="157">
        <v>0</v>
      </c>
      <c r="Q9" s="157">
        <f t="shared" ref="Q9:Q15" si="5">ROUND(E9*P9,2)</f>
        <v>0</v>
      </c>
      <c r="R9" s="157"/>
      <c r="S9" s="157" t="s">
        <v>145</v>
      </c>
      <c r="T9" s="157" t="s">
        <v>145</v>
      </c>
      <c r="U9" s="157">
        <v>0.46100000000000002</v>
      </c>
      <c r="V9" s="157">
        <f t="shared" ref="V9:V15" si="6">ROUND(E9*U9,2)</f>
        <v>3</v>
      </c>
      <c r="W9" s="157"/>
      <c r="X9" s="157" t="s">
        <v>146</v>
      </c>
      <c r="Y9" s="148"/>
      <c r="Z9" s="148"/>
      <c r="AA9" s="148"/>
      <c r="AB9" s="148"/>
      <c r="AC9" s="148"/>
      <c r="AD9" s="148"/>
      <c r="AE9" s="148"/>
      <c r="AF9" s="148"/>
      <c r="AG9" s="148" t="s">
        <v>147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>
      <c r="A10" s="174">
        <v>2</v>
      </c>
      <c r="B10" s="175" t="s">
        <v>395</v>
      </c>
      <c r="C10" s="184" t="s">
        <v>396</v>
      </c>
      <c r="D10" s="176" t="s">
        <v>236</v>
      </c>
      <c r="E10" s="177">
        <v>1</v>
      </c>
      <c r="F10" s="178"/>
      <c r="G10" s="179">
        <f t="shared" si="0"/>
        <v>0</v>
      </c>
      <c r="H10" s="158">
        <v>148</v>
      </c>
      <c r="I10" s="157">
        <f t="shared" si="1"/>
        <v>148</v>
      </c>
      <c r="J10" s="158">
        <v>0</v>
      </c>
      <c r="K10" s="157">
        <f t="shared" si="2"/>
        <v>0</v>
      </c>
      <c r="L10" s="157">
        <v>21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199</v>
      </c>
      <c r="T10" s="157" t="s">
        <v>200</v>
      </c>
      <c r="U10" s="157">
        <v>0</v>
      </c>
      <c r="V10" s="157">
        <f t="shared" si="6"/>
        <v>0</v>
      </c>
      <c r="W10" s="157"/>
      <c r="X10" s="157" t="s">
        <v>293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350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74">
        <v>3</v>
      </c>
      <c r="B11" s="175" t="s">
        <v>397</v>
      </c>
      <c r="C11" s="184" t="s">
        <v>398</v>
      </c>
      <c r="D11" s="176" t="s">
        <v>224</v>
      </c>
      <c r="E11" s="177">
        <v>6.5</v>
      </c>
      <c r="F11" s="178"/>
      <c r="G11" s="179">
        <f t="shared" si="0"/>
        <v>0</v>
      </c>
      <c r="H11" s="158">
        <v>0</v>
      </c>
      <c r="I11" s="157">
        <f t="shared" si="1"/>
        <v>0</v>
      </c>
      <c r="J11" s="158">
        <v>200</v>
      </c>
      <c r="K11" s="157">
        <f t="shared" si="2"/>
        <v>1300</v>
      </c>
      <c r="L11" s="157">
        <v>21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199</v>
      </c>
      <c r="T11" s="157" t="s">
        <v>200</v>
      </c>
      <c r="U11" s="157">
        <v>0</v>
      </c>
      <c r="V11" s="157">
        <f t="shared" si="6"/>
        <v>0</v>
      </c>
      <c r="W11" s="157"/>
      <c r="X11" s="157" t="s">
        <v>146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147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74">
        <v>4</v>
      </c>
      <c r="B12" s="175" t="s">
        <v>399</v>
      </c>
      <c r="C12" s="184" t="s">
        <v>400</v>
      </c>
      <c r="D12" s="176" t="s">
        <v>224</v>
      </c>
      <c r="E12" s="177">
        <v>6.5</v>
      </c>
      <c r="F12" s="178"/>
      <c r="G12" s="179">
        <f t="shared" si="0"/>
        <v>0</v>
      </c>
      <c r="H12" s="158">
        <v>0</v>
      </c>
      <c r="I12" s="157">
        <f t="shared" si="1"/>
        <v>0</v>
      </c>
      <c r="J12" s="158">
        <v>200</v>
      </c>
      <c r="K12" s="157">
        <f t="shared" si="2"/>
        <v>1300</v>
      </c>
      <c r="L12" s="157">
        <v>21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199</v>
      </c>
      <c r="T12" s="157" t="s">
        <v>200</v>
      </c>
      <c r="U12" s="157">
        <v>0</v>
      </c>
      <c r="V12" s="157">
        <f t="shared" si="6"/>
        <v>0</v>
      </c>
      <c r="W12" s="157"/>
      <c r="X12" s="157" t="s">
        <v>146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147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74">
        <v>5</v>
      </c>
      <c r="B13" s="175" t="s">
        <v>401</v>
      </c>
      <c r="C13" s="184" t="s">
        <v>402</v>
      </c>
      <c r="D13" s="176" t="s">
        <v>236</v>
      </c>
      <c r="E13" s="177">
        <v>1</v>
      </c>
      <c r="F13" s="178"/>
      <c r="G13" s="179">
        <f t="shared" si="0"/>
        <v>0</v>
      </c>
      <c r="H13" s="158">
        <v>0</v>
      </c>
      <c r="I13" s="157">
        <f t="shared" si="1"/>
        <v>0</v>
      </c>
      <c r="J13" s="158">
        <v>1000</v>
      </c>
      <c r="K13" s="157">
        <f t="shared" si="2"/>
        <v>1000</v>
      </c>
      <c r="L13" s="157">
        <v>21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199</v>
      </c>
      <c r="T13" s="157" t="s">
        <v>200</v>
      </c>
      <c r="U13" s="157">
        <v>0</v>
      </c>
      <c r="V13" s="157">
        <f t="shared" si="6"/>
        <v>0</v>
      </c>
      <c r="W13" s="157"/>
      <c r="X13" s="157" t="s">
        <v>146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147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74">
        <v>6</v>
      </c>
      <c r="B14" s="175" t="s">
        <v>403</v>
      </c>
      <c r="C14" s="184" t="s">
        <v>404</v>
      </c>
      <c r="D14" s="176" t="s">
        <v>381</v>
      </c>
      <c r="E14" s="177">
        <v>1</v>
      </c>
      <c r="F14" s="178"/>
      <c r="G14" s="179">
        <f t="shared" si="0"/>
        <v>0</v>
      </c>
      <c r="H14" s="158">
        <v>0</v>
      </c>
      <c r="I14" s="157">
        <f t="shared" si="1"/>
        <v>0</v>
      </c>
      <c r="J14" s="158">
        <v>1550</v>
      </c>
      <c r="K14" s="157">
        <f t="shared" si="2"/>
        <v>1550</v>
      </c>
      <c r="L14" s="157">
        <v>21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199</v>
      </c>
      <c r="T14" s="157" t="s">
        <v>200</v>
      </c>
      <c r="U14" s="157">
        <v>0</v>
      </c>
      <c r="V14" s="157">
        <f t="shared" si="6"/>
        <v>0</v>
      </c>
      <c r="W14" s="157"/>
      <c r="X14" s="157" t="s">
        <v>146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147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74">
        <v>7</v>
      </c>
      <c r="B15" s="175" t="s">
        <v>405</v>
      </c>
      <c r="C15" s="184" t="s">
        <v>406</v>
      </c>
      <c r="D15" s="176" t="s">
        <v>184</v>
      </c>
      <c r="E15" s="177">
        <v>3.8030000000000001E-2</v>
      </c>
      <c r="F15" s="178"/>
      <c r="G15" s="179">
        <f t="shared" si="0"/>
        <v>0</v>
      </c>
      <c r="H15" s="158">
        <v>0</v>
      </c>
      <c r="I15" s="157">
        <f t="shared" si="1"/>
        <v>0</v>
      </c>
      <c r="J15" s="158">
        <v>612</v>
      </c>
      <c r="K15" s="157">
        <f t="shared" si="2"/>
        <v>23.27</v>
      </c>
      <c r="L15" s="157">
        <v>21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145</v>
      </c>
      <c r="T15" s="157" t="s">
        <v>145</v>
      </c>
      <c r="U15" s="157">
        <v>1.333</v>
      </c>
      <c r="V15" s="157">
        <f t="shared" si="6"/>
        <v>0.05</v>
      </c>
      <c r="W15" s="157"/>
      <c r="X15" s="157" t="s">
        <v>344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345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>
      <c r="A16" s="162" t="s">
        <v>140</v>
      </c>
      <c r="B16" s="163" t="s">
        <v>100</v>
      </c>
      <c r="C16" s="181" t="s">
        <v>101</v>
      </c>
      <c r="D16" s="164"/>
      <c r="E16" s="165"/>
      <c r="F16" s="166"/>
      <c r="G16" s="167">
        <f>SUMIF(AG17:AG18,"&lt;&gt;NOR",G17:G18)</f>
        <v>0</v>
      </c>
      <c r="H16" s="161"/>
      <c r="I16" s="161">
        <f>SUM(I17:I18)</f>
        <v>100.62</v>
      </c>
      <c r="J16" s="161"/>
      <c r="K16" s="161">
        <f>SUM(K17:K18)</f>
        <v>329.68</v>
      </c>
      <c r="L16" s="161"/>
      <c r="M16" s="161">
        <f>SUM(M17:M18)</f>
        <v>0</v>
      </c>
      <c r="N16" s="161"/>
      <c r="O16" s="161">
        <f>SUM(O17:O18)</f>
        <v>0</v>
      </c>
      <c r="P16" s="161"/>
      <c r="Q16" s="161">
        <f>SUM(Q17:Q18)</f>
        <v>0</v>
      </c>
      <c r="R16" s="161"/>
      <c r="S16" s="161"/>
      <c r="T16" s="161"/>
      <c r="U16" s="161"/>
      <c r="V16" s="161">
        <f>SUM(V17:V18)</f>
        <v>0.7</v>
      </c>
      <c r="W16" s="161"/>
      <c r="X16" s="161"/>
      <c r="AG16" t="s">
        <v>141</v>
      </c>
    </row>
    <row r="17" spans="1:60" outlineLevel="1">
      <c r="A17" s="174">
        <v>8</v>
      </c>
      <c r="B17" s="175" t="s">
        <v>407</v>
      </c>
      <c r="C17" s="184" t="s">
        <v>408</v>
      </c>
      <c r="D17" s="176" t="s">
        <v>224</v>
      </c>
      <c r="E17" s="177">
        <v>6.5</v>
      </c>
      <c r="F17" s="178"/>
      <c r="G17" s="179">
        <f>ROUND(E17*F17,2)</f>
        <v>0</v>
      </c>
      <c r="H17" s="158">
        <v>15.48</v>
      </c>
      <c r="I17" s="157">
        <f>ROUND(E17*H17,2)</f>
        <v>100.62</v>
      </c>
      <c r="J17" s="158">
        <v>50.72</v>
      </c>
      <c r="K17" s="157">
        <f>ROUND(E17*J17,2)</f>
        <v>329.68</v>
      </c>
      <c r="L17" s="157">
        <v>21</v>
      </c>
      <c r="M17" s="157">
        <f>G17*(1+L17/100)</f>
        <v>0</v>
      </c>
      <c r="N17" s="157">
        <v>1E-4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145</v>
      </c>
      <c r="T17" s="157" t="s">
        <v>145</v>
      </c>
      <c r="U17" s="157">
        <v>0.107</v>
      </c>
      <c r="V17" s="157">
        <f>ROUND(E17*U17,2)</f>
        <v>0.7</v>
      </c>
      <c r="W17" s="157"/>
      <c r="X17" s="157" t="s">
        <v>146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147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68">
        <v>9</v>
      </c>
      <c r="B18" s="169" t="s">
        <v>388</v>
      </c>
      <c r="C18" s="182" t="s">
        <v>389</v>
      </c>
      <c r="D18" s="170" t="s">
        <v>390</v>
      </c>
      <c r="E18" s="171">
        <v>1</v>
      </c>
      <c r="F18" s="172"/>
      <c r="G18" s="173">
        <f>ROUND(E18*F18,2)</f>
        <v>0</v>
      </c>
      <c r="H18" s="158">
        <v>0</v>
      </c>
      <c r="I18" s="157">
        <f>ROUND(E18*H18,2)</f>
        <v>0</v>
      </c>
      <c r="J18" s="158">
        <v>0</v>
      </c>
      <c r="K18" s="157">
        <f>ROUND(E18*J18,2)</f>
        <v>0</v>
      </c>
      <c r="L18" s="157">
        <v>21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199</v>
      </c>
      <c r="T18" s="157" t="s">
        <v>200</v>
      </c>
      <c r="U18" s="157">
        <v>0</v>
      </c>
      <c r="V18" s="157">
        <f>ROUND(E18*U18,2)</f>
        <v>0</v>
      </c>
      <c r="W18" s="157"/>
      <c r="X18" s="157" t="s">
        <v>391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392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>
      <c r="A19" s="5"/>
      <c r="B19" s="6"/>
      <c r="C19" s="185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AE19">
        <v>15</v>
      </c>
      <c r="AF19">
        <v>21</v>
      </c>
    </row>
    <row r="20" spans="1:60">
      <c r="A20" s="151"/>
      <c r="B20" s="152" t="s">
        <v>31</v>
      </c>
      <c r="C20" s="186"/>
      <c r="D20" s="153"/>
      <c r="E20" s="154"/>
      <c r="F20" s="154"/>
      <c r="G20" s="180">
        <f>G8+G16</f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AE20">
        <f>SUMIF(L7:L18,AE19,G7:G18)</f>
        <v>0</v>
      </c>
      <c r="AF20">
        <f>SUMIF(L7:L18,AF19,G7:G18)</f>
        <v>0</v>
      </c>
      <c r="AG20" t="s">
        <v>331</v>
      </c>
    </row>
    <row r="21" spans="1:60">
      <c r="A21" s="5"/>
      <c r="B21" s="6"/>
      <c r="C21" s="185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60">
      <c r="A22" s="5"/>
      <c r="B22" s="6"/>
      <c r="C22" s="185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60">
      <c r="A23" s="601" t="s">
        <v>332</v>
      </c>
      <c r="B23" s="601"/>
      <c r="C23" s="602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60">
      <c r="A24" s="582"/>
      <c r="B24" s="583"/>
      <c r="C24" s="584"/>
      <c r="D24" s="583"/>
      <c r="E24" s="583"/>
      <c r="F24" s="583"/>
      <c r="G24" s="58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AG24" t="s">
        <v>333</v>
      </c>
    </row>
    <row r="25" spans="1:60">
      <c r="A25" s="586"/>
      <c r="B25" s="587"/>
      <c r="C25" s="588"/>
      <c r="D25" s="587"/>
      <c r="E25" s="587"/>
      <c r="F25" s="587"/>
      <c r="G25" s="58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60">
      <c r="A26" s="586"/>
      <c r="B26" s="587"/>
      <c r="C26" s="588"/>
      <c r="D26" s="587"/>
      <c r="E26" s="587"/>
      <c r="F26" s="587"/>
      <c r="G26" s="58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60">
      <c r="A27" s="586"/>
      <c r="B27" s="587"/>
      <c r="C27" s="588"/>
      <c r="D27" s="587"/>
      <c r="E27" s="587"/>
      <c r="F27" s="587"/>
      <c r="G27" s="58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60">
      <c r="A28" s="590"/>
      <c r="B28" s="591"/>
      <c r="C28" s="592"/>
      <c r="D28" s="591"/>
      <c r="E28" s="591"/>
      <c r="F28" s="591"/>
      <c r="G28" s="59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60">
      <c r="A29" s="5"/>
      <c r="B29" s="6"/>
      <c r="C29" s="185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60">
      <c r="C30" s="187"/>
      <c r="D30" s="139"/>
      <c r="AG30" t="s">
        <v>334</v>
      </c>
    </row>
    <row r="31" spans="1:60">
      <c r="D31" s="139"/>
    </row>
    <row r="32" spans="1:60">
      <c r="D32" s="139"/>
    </row>
    <row r="33" spans="4:4">
      <c r="D33" s="139"/>
    </row>
    <row r="34" spans="4:4">
      <c r="D34" s="139"/>
    </row>
    <row r="35" spans="4:4">
      <c r="D35" s="139"/>
    </row>
    <row r="36" spans="4:4">
      <c r="D36" s="139"/>
    </row>
    <row r="37" spans="4:4">
      <c r="D37" s="139"/>
    </row>
    <row r="38" spans="4:4">
      <c r="D38" s="139"/>
    </row>
    <row r="39" spans="4:4">
      <c r="D39" s="139"/>
    </row>
    <row r="40" spans="4:4">
      <c r="D40" s="139"/>
    </row>
    <row r="41" spans="4:4">
      <c r="D41" s="139"/>
    </row>
    <row r="42" spans="4:4">
      <c r="D42" s="139"/>
    </row>
    <row r="43" spans="4:4">
      <c r="D43" s="139"/>
    </row>
    <row r="44" spans="4:4">
      <c r="D44" s="139"/>
    </row>
    <row r="45" spans="4:4">
      <c r="D45" s="139"/>
    </row>
    <row r="46" spans="4:4">
      <c r="D46" s="139"/>
    </row>
    <row r="47" spans="4:4">
      <c r="D47" s="139"/>
    </row>
    <row r="48" spans="4:4">
      <c r="D48" s="139"/>
    </row>
    <row r="49" spans="4:4">
      <c r="D49" s="139"/>
    </row>
    <row r="50" spans="4:4">
      <c r="D50" s="139"/>
    </row>
    <row r="51" spans="4:4">
      <c r="D51" s="139"/>
    </row>
    <row r="52" spans="4:4">
      <c r="D52" s="139"/>
    </row>
    <row r="53" spans="4:4">
      <c r="D53" s="139"/>
    </row>
    <row r="54" spans="4:4">
      <c r="D54" s="139"/>
    </row>
    <row r="55" spans="4:4">
      <c r="D55" s="139"/>
    </row>
    <row r="56" spans="4:4">
      <c r="D56" s="139"/>
    </row>
    <row r="57" spans="4:4">
      <c r="D57" s="139"/>
    </row>
    <row r="58" spans="4:4">
      <c r="D58" s="139"/>
    </row>
    <row r="59" spans="4:4">
      <c r="D59" s="139"/>
    </row>
    <row r="60" spans="4:4">
      <c r="D60" s="139"/>
    </row>
    <row r="61" spans="4:4">
      <c r="D61" s="139"/>
    </row>
    <row r="62" spans="4:4">
      <c r="D62" s="139"/>
    </row>
    <row r="63" spans="4:4">
      <c r="D63" s="139"/>
    </row>
    <row r="64" spans="4:4">
      <c r="D64" s="139"/>
    </row>
    <row r="65" spans="4:4">
      <c r="D65" s="139"/>
    </row>
    <row r="66" spans="4:4">
      <c r="D66" s="139"/>
    </row>
    <row r="67" spans="4:4">
      <c r="D67" s="139"/>
    </row>
    <row r="68" spans="4:4">
      <c r="D68" s="139"/>
    </row>
    <row r="69" spans="4:4">
      <c r="D69" s="139"/>
    </row>
    <row r="70" spans="4:4">
      <c r="D70" s="139"/>
    </row>
    <row r="71" spans="4:4">
      <c r="D71" s="139"/>
    </row>
    <row r="72" spans="4:4">
      <c r="D72" s="139"/>
    </row>
    <row r="73" spans="4:4">
      <c r="D73" s="139"/>
    </row>
    <row r="74" spans="4:4">
      <c r="D74" s="139"/>
    </row>
    <row r="75" spans="4:4">
      <c r="D75" s="139"/>
    </row>
    <row r="76" spans="4:4">
      <c r="D76" s="139"/>
    </row>
    <row r="77" spans="4:4">
      <c r="D77" s="139"/>
    </row>
    <row r="78" spans="4:4">
      <c r="D78" s="139"/>
    </row>
    <row r="79" spans="4:4">
      <c r="D79" s="139"/>
    </row>
    <row r="80" spans="4:4">
      <c r="D80" s="139"/>
    </row>
    <row r="81" spans="4:4">
      <c r="D81" s="139"/>
    </row>
    <row r="82" spans="4:4">
      <c r="D82" s="139"/>
    </row>
    <row r="83" spans="4:4">
      <c r="D83" s="139"/>
    </row>
    <row r="84" spans="4:4">
      <c r="D84" s="139"/>
    </row>
    <row r="85" spans="4:4">
      <c r="D85" s="139"/>
    </row>
    <row r="86" spans="4:4">
      <c r="D86" s="139"/>
    </row>
    <row r="87" spans="4:4">
      <c r="D87" s="139"/>
    </row>
    <row r="88" spans="4:4">
      <c r="D88" s="139"/>
    </row>
    <row r="89" spans="4:4">
      <c r="D89" s="139"/>
    </row>
    <row r="90" spans="4:4">
      <c r="D90" s="139"/>
    </row>
    <row r="91" spans="4:4">
      <c r="D91" s="139"/>
    </row>
    <row r="92" spans="4:4">
      <c r="D92" s="139"/>
    </row>
    <row r="93" spans="4:4">
      <c r="D93" s="139"/>
    </row>
    <row r="94" spans="4:4">
      <c r="D94" s="139"/>
    </row>
    <row r="95" spans="4:4">
      <c r="D95" s="139"/>
    </row>
    <row r="96" spans="4:4">
      <c r="D96" s="139"/>
    </row>
    <row r="97" spans="4:4">
      <c r="D97" s="139"/>
    </row>
    <row r="98" spans="4:4">
      <c r="D98" s="139"/>
    </row>
    <row r="99" spans="4:4">
      <c r="D99" s="139"/>
    </row>
    <row r="100" spans="4:4">
      <c r="D100" s="139"/>
    </row>
    <row r="101" spans="4:4">
      <c r="D101" s="139"/>
    </row>
    <row r="102" spans="4:4">
      <c r="D102" s="139"/>
    </row>
    <row r="103" spans="4:4">
      <c r="D103" s="139"/>
    </row>
    <row r="104" spans="4:4">
      <c r="D104" s="139"/>
    </row>
    <row r="105" spans="4:4">
      <c r="D105" s="139"/>
    </row>
    <row r="106" spans="4:4">
      <c r="D106" s="139"/>
    </row>
    <row r="107" spans="4:4">
      <c r="D107" s="139"/>
    </row>
    <row r="108" spans="4:4">
      <c r="D108" s="139"/>
    </row>
    <row r="109" spans="4:4">
      <c r="D109" s="139"/>
    </row>
    <row r="110" spans="4:4">
      <c r="D110" s="139"/>
    </row>
    <row r="111" spans="4:4">
      <c r="D111" s="139"/>
    </row>
    <row r="112" spans="4:4">
      <c r="D112" s="139"/>
    </row>
    <row r="113" spans="4:4">
      <c r="D113" s="139"/>
    </row>
    <row r="114" spans="4:4">
      <c r="D114" s="139"/>
    </row>
    <row r="115" spans="4:4">
      <c r="D115" s="139"/>
    </row>
    <row r="116" spans="4:4">
      <c r="D116" s="139"/>
    </row>
    <row r="117" spans="4:4">
      <c r="D117" s="139"/>
    </row>
    <row r="118" spans="4:4">
      <c r="D118" s="139"/>
    </row>
    <row r="119" spans="4:4">
      <c r="D119" s="139"/>
    </row>
    <row r="120" spans="4:4">
      <c r="D120" s="139"/>
    </row>
    <row r="121" spans="4:4">
      <c r="D121" s="139"/>
    </row>
    <row r="122" spans="4:4">
      <c r="D122" s="139"/>
    </row>
    <row r="123" spans="4:4">
      <c r="D123" s="139"/>
    </row>
    <row r="124" spans="4:4">
      <c r="D124" s="139"/>
    </row>
    <row r="125" spans="4:4">
      <c r="D125" s="139"/>
    </row>
    <row r="126" spans="4:4">
      <c r="D126" s="139"/>
    </row>
    <row r="127" spans="4:4">
      <c r="D127" s="139"/>
    </row>
    <row r="128" spans="4:4">
      <c r="D128" s="139"/>
    </row>
    <row r="129" spans="4:4">
      <c r="D129" s="139"/>
    </row>
    <row r="130" spans="4:4">
      <c r="D130" s="139"/>
    </row>
    <row r="131" spans="4:4">
      <c r="D131" s="139"/>
    </row>
    <row r="132" spans="4:4">
      <c r="D132" s="139"/>
    </row>
    <row r="133" spans="4:4">
      <c r="D133" s="139"/>
    </row>
    <row r="134" spans="4:4">
      <c r="D134" s="139"/>
    </row>
    <row r="135" spans="4:4">
      <c r="D135" s="139"/>
    </row>
    <row r="136" spans="4:4">
      <c r="D136" s="139"/>
    </row>
    <row r="137" spans="4:4">
      <c r="D137" s="139"/>
    </row>
    <row r="138" spans="4:4">
      <c r="D138" s="139"/>
    </row>
    <row r="139" spans="4:4">
      <c r="D139" s="139"/>
    </row>
    <row r="140" spans="4:4">
      <c r="D140" s="139"/>
    </row>
    <row r="141" spans="4:4">
      <c r="D141" s="139"/>
    </row>
    <row r="142" spans="4:4">
      <c r="D142" s="139"/>
    </row>
    <row r="143" spans="4:4">
      <c r="D143" s="139"/>
    </row>
    <row r="144" spans="4:4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mergeCells count="6">
    <mergeCell ref="A24:G28"/>
    <mergeCell ref="A1:G1"/>
    <mergeCell ref="C2:G2"/>
    <mergeCell ref="C3:G3"/>
    <mergeCell ref="C4:G4"/>
    <mergeCell ref="A23:C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A22" sqref="AA22"/>
    </sheetView>
  </sheetViews>
  <sheetFormatPr defaultRowHeight="12.75" outlineLevelRow="1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594" t="s">
        <v>7</v>
      </c>
      <c r="B1" s="594"/>
      <c r="C1" s="594"/>
      <c r="D1" s="594"/>
      <c r="E1" s="594"/>
      <c r="F1" s="594"/>
      <c r="G1" s="594"/>
      <c r="AG1" t="s">
        <v>115</v>
      </c>
    </row>
    <row r="2" spans="1:60" ht="25.15" customHeight="1">
      <c r="A2" s="140" t="s">
        <v>8</v>
      </c>
      <c r="B2" s="75" t="s">
        <v>43</v>
      </c>
      <c r="C2" s="595" t="s">
        <v>44</v>
      </c>
      <c r="D2" s="596"/>
      <c r="E2" s="596"/>
      <c r="F2" s="596"/>
      <c r="G2" s="597"/>
      <c r="AG2" t="s">
        <v>116</v>
      </c>
    </row>
    <row r="3" spans="1:60" ht="25.15" customHeight="1">
      <c r="A3" s="140" t="s">
        <v>9</v>
      </c>
      <c r="B3" s="75" t="s">
        <v>46</v>
      </c>
      <c r="C3" s="595" t="s">
        <v>47</v>
      </c>
      <c r="D3" s="596"/>
      <c r="E3" s="596"/>
      <c r="F3" s="596"/>
      <c r="G3" s="597"/>
      <c r="AC3" s="87" t="s">
        <v>116</v>
      </c>
      <c r="AG3" t="s">
        <v>117</v>
      </c>
    </row>
    <row r="4" spans="1:60" ht="25.15" customHeight="1">
      <c r="A4" s="141" t="s">
        <v>10</v>
      </c>
      <c r="B4" s="142" t="s">
        <v>54</v>
      </c>
      <c r="C4" s="598" t="s">
        <v>55</v>
      </c>
      <c r="D4" s="599"/>
      <c r="E4" s="599"/>
      <c r="F4" s="599"/>
      <c r="G4" s="600"/>
      <c r="AG4" t="s">
        <v>118</v>
      </c>
    </row>
    <row r="5" spans="1:60">
      <c r="D5" s="139"/>
    </row>
    <row r="6" spans="1:60" ht="38.25">
      <c r="A6" s="144" t="s">
        <v>119</v>
      </c>
      <c r="B6" s="146" t="s">
        <v>120</v>
      </c>
      <c r="C6" s="146" t="s">
        <v>121</v>
      </c>
      <c r="D6" s="145" t="s">
        <v>122</v>
      </c>
      <c r="E6" s="144" t="s">
        <v>123</v>
      </c>
      <c r="F6" s="143" t="s">
        <v>124</v>
      </c>
      <c r="G6" s="144" t="s">
        <v>31</v>
      </c>
      <c r="H6" s="147" t="s">
        <v>32</v>
      </c>
      <c r="I6" s="147" t="s">
        <v>125</v>
      </c>
      <c r="J6" s="147" t="s">
        <v>33</v>
      </c>
      <c r="K6" s="147" t="s">
        <v>126</v>
      </c>
      <c r="L6" s="147" t="s">
        <v>127</v>
      </c>
      <c r="M6" s="147" t="s">
        <v>128</v>
      </c>
      <c r="N6" s="147" t="s">
        <v>129</v>
      </c>
      <c r="O6" s="147" t="s">
        <v>130</v>
      </c>
      <c r="P6" s="147" t="s">
        <v>131</v>
      </c>
      <c r="Q6" s="147" t="s">
        <v>132</v>
      </c>
      <c r="R6" s="147" t="s">
        <v>133</v>
      </c>
      <c r="S6" s="147" t="s">
        <v>134</v>
      </c>
      <c r="T6" s="147" t="s">
        <v>135</v>
      </c>
      <c r="U6" s="147" t="s">
        <v>136</v>
      </c>
      <c r="V6" s="147" t="s">
        <v>137</v>
      </c>
      <c r="W6" s="147" t="s">
        <v>138</v>
      </c>
      <c r="X6" s="147" t="s">
        <v>139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>
      <c r="A8" s="162" t="s">
        <v>140</v>
      </c>
      <c r="B8" s="163" t="s">
        <v>92</v>
      </c>
      <c r="C8" s="181" t="s">
        <v>93</v>
      </c>
      <c r="D8" s="164"/>
      <c r="E8" s="165"/>
      <c r="F8" s="166"/>
      <c r="G8" s="167">
        <f>SUMIF(AG9:AG12,"&lt;&gt;NOR",G9:G12)</f>
        <v>0</v>
      </c>
      <c r="H8" s="161"/>
      <c r="I8" s="161">
        <f>SUM(I9:I12)</f>
        <v>1724.42</v>
      </c>
      <c r="J8" s="161"/>
      <c r="K8" s="161">
        <f>SUM(K9:K12)</f>
        <v>2108.1999999999998</v>
      </c>
      <c r="L8" s="161"/>
      <c r="M8" s="161">
        <f>SUM(M9:M12)</f>
        <v>0</v>
      </c>
      <c r="N8" s="161"/>
      <c r="O8" s="161">
        <f>SUM(O9:O12)</f>
        <v>0.03</v>
      </c>
      <c r="P8" s="161"/>
      <c r="Q8" s="161">
        <f>SUM(Q9:Q12)</f>
        <v>0.06</v>
      </c>
      <c r="R8" s="161"/>
      <c r="S8" s="161"/>
      <c r="T8" s="161"/>
      <c r="U8" s="161"/>
      <c r="V8" s="161">
        <f>SUM(V9:V12)</f>
        <v>4.6400000000000006</v>
      </c>
      <c r="W8" s="161"/>
      <c r="X8" s="161"/>
      <c r="AG8" t="s">
        <v>141</v>
      </c>
    </row>
    <row r="9" spans="1:60" outlineLevel="1">
      <c r="A9" s="174">
        <v>1</v>
      </c>
      <c r="B9" s="175" t="s">
        <v>409</v>
      </c>
      <c r="C9" s="184" t="s">
        <v>410</v>
      </c>
      <c r="D9" s="176" t="s">
        <v>224</v>
      </c>
      <c r="E9" s="177">
        <v>22</v>
      </c>
      <c r="F9" s="178"/>
      <c r="G9" s="179">
        <f>ROUND(E9*F9,2)</f>
        <v>0</v>
      </c>
      <c r="H9" s="158">
        <v>8.86</v>
      </c>
      <c r="I9" s="157">
        <f>ROUND(E9*H9,2)</f>
        <v>194.92</v>
      </c>
      <c r="J9" s="158">
        <v>36.14</v>
      </c>
      <c r="K9" s="157">
        <f>ROUND(E9*J9,2)</f>
        <v>795.08</v>
      </c>
      <c r="L9" s="157">
        <v>21</v>
      </c>
      <c r="M9" s="157">
        <f>G9*(1+L9/100)</f>
        <v>0</v>
      </c>
      <c r="N9" s="157">
        <v>4.0000000000000003E-5</v>
      </c>
      <c r="O9" s="157">
        <f>ROUND(E9*N9,2)</f>
        <v>0</v>
      </c>
      <c r="P9" s="157">
        <v>2.5400000000000002E-3</v>
      </c>
      <c r="Q9" s="157">
        <f>ROUND(E9*P9,2)</f>
        <v>0.06</v>
      </c>
      <c r="R9" s="157"/>
      <c r="S9" s="157" t="s">
        <v>145</v>
      </c>
      <c r="T9" s="157" t="s">
        <v>145</v>
      </c>
      <c r="U9" s="157">
        <v>8.3000000000000004E-2</v>
      </c>
      <c r="V9" s="157">
        <f>ROUND(E9*U9,2)</f>
        <v>1.83</v>
      </c>
      <c r="W9" s="157"/>
      <c r="X9" s="157" t="s">
        <v>146</v>
      </c>
      <c r="Y9" s="148"/>
      <c r="Z9" s="148"/>
      <c r="AA9" s="148"/>
      <c r="AB9" s="148"/>
      <c r="AC9" s="148"/>
      <c r="AD9" s="148"/>
      <c r="AE9" s="148"/>
      <c r="AF9" s="148"/>
      <c r="AG9" s="148" t="s">
        <v>147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>
      <c r="A10" s="174">
        <v>2</v>
      </c>
      <c r="B10" s="175" t="s">
        <v>411</v>
      </c>
      <c r="C10" s="184" t="s">
        <v>412</v>
      </c>
      <c r="D10" s="176" t="s">
        <v>224</v>
      </c>
      <c r="E10" s="177">
        <v>5.5</v>
      </c>
      <c r="F10" s="178"/>
      <c r="G10" s="179">
        <f>ROUND(E10*F10,2)</f>
        <v>0</v>
      </c>
      <c r="H10" s="158">
        <v>277.85000000000002</v>
      </c>
      <c r="I10" s="157">
        <f>ROUND(E10*H10,2)</f>
        <v>1528.18</v>
      </c>
      <c r="J10" s="158">
        <v>220.15</v>
      </c>
      <c r="K10" s="157">
        <f>ROUND(E10*J10,2)</f>
        <v>1210.83</v>
      </c>
      <c r="L10" s="157">
        <v>21</v>
      </c>
      <c r="M10" s="157">
        <f>G10*(1+L10/100)</f>
        <v>0</v>
      </c>
      <c r="N10" s="157">
        <v>6.1000000000000004E-3</v>
      </c>
      <c r="O10" s="157">
        <f>ROUND(E10*N10,2)</f>
        <v>0.03</v>
      </c>
      <c r="P10" s="157">
        <v>0</v>
      </c>
      <c r="Q10" s="157">
        <f>ROUND(E10*P10,2)</f>
        <v>0</v>
      </c>
      <c r="R10" s="157"/>
      <c r="S10" s="157" t="s">
        <v>145</v>
      </c>
      <c r="T10" s="157" t="s">
        <v>145</v>
      </c>
      <c r="U10" s="157">
        <v>0.46700000000000003</v>
      </c>
      <c r="V10" s="157">
        <f>ROUND(E10*U10,2)</f>
        <v>2.57</v>
      </c>
      <c r="W10" s="157"/>
      <c r="X10" s="157" t="s">
        <v>146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147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74">
        <v>3</v>
      </c>
      <c r="B11" s="175" t="s">
        <v>413</v>
      </c>
      <c r="C11" s="184" t="s">
        <v>414</v>
      </c>
      <c r="D11" s="176" t="s">
        <v>224</v>
      </c>
      <c r="E11" s="177">
        <v>5.5</v>
      </c>
      <c r="F11" s="178"/>
      <c r="G11" s="179">
        <f>ROUND(E11*F11,2)</f>
        <v>0</v>
      </c>
      <c r="H11" s="158">
        <v>0.24</v>
      </c>
      <c r="I11" s="157">
        <f>ROUND(E11*H11,2)</f>
        <v>1.32</v>
      </c>
      <c r="J11" s="158">
        <v>10.06</v>
      </c>
      <c r="K11" s="157">
        <f>ROUND(E11*J11,2)</f>
        <v>55.33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145</v>
      </c>
      <c r="T11" s="157" t="s">
        <v>145</v>
      </c>
      <c r="U11" s="157">
        <v>2.1000000000000001E-2</v>
      </c>
      <c r="V11" s="157">
        <f>ROUND(E11*U11,2)</f>
        <v>0.12</v>
      </c>
      <c r="W11" s="157"/>
      <c r="X11" s="157" t="s">
        <v>146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147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74">
        <v>4</v>
      </c>
      <c r="B12" s="175" t="s">
        <v>415</v>
      </c>
      <c r="C12" s="184" t="s">
        <v>416</v>
      </c>
      <c r="D12" s="176" t="s">
        <v>184</v>
      </c>
      <c r="E12" s="177">
        <v>3.4430000000000002E-2</v>
      </c>
      <c r="F12" s="178"/>
      <c r="G12" s="179">
        <f>ROUND(E12*F12,2)</f>
        <v>0</v>
      </c>
      <c r="H12" s="158">
        <v>0</v>
      </c>
      <c r="I12" s="157">
        <f>ROUND(E12*H12,2)</f>
        <v>0</v>
      </c>
      <c r="J12" s="158">
        <v>1364</v>
      </c>
      <c r="K12" s="157">
        <f>ROUND(E12*J12,2)</f>
        <v>46.96</v>
      </c>
      <c r="L12" s="157">
        <v>21</v>
      </c>
      <c r="M12" s="157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7"/>
      <c r="S12" s="157" t="s">
        <v>145</v>
      </c>
      <c r="T12" s="157" t="s">
        <v>145</v>
      </c>
      <c r="U12" s="157">
        <v>3.5630000000000002</v>
      </c>
      <c r="V12" s="157">
        <f>ROUND(E12*U12,2)</f>
        <v>0.12</v>
      </c>
      <c r="W12" s="157"/>
      <c r="X12" s="157" t="s">
        <v>344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345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>
      <c r="A13" s="162" t="s">
        <v>140</v>
      </c>
      <c r="B13" s="163" t="s">
        <v>94</v>
      </c>
      <c r="C13" s="181" t="s">
        <v>95</v>
      </c>
      <c r="D13" s="164"/>
      <c r="E13" s="165"/>
      <c r="F13" s="166"/>
      <c r="G13" s="167">
        <f>SUMIF(AG14:AG14,"&lt;&gt;NOR",G14:G14)</f>
        <v>0</v>
      </c>
      <c r="H13" s="161"/>
      <c r="I13" s="161">
        <f>SUM(I14:I14)</f>
        <v>70.8</v>
      </c>
      <c r="J13" s="161"/>
      <c r="K13" s="161">
        <f>SUM(K14:K14)</f>
        <v>467.2</v>
      </c>
      <c r="L13" s="161"/>
      <c r="M13" s="161">
        <f>SUM(M14:M14)</f>
        <v>0</v>
      </c>
      <c r="N13" s="161"/>
      <c r="O13" s="161">
        <f>SUM(O14:O14)</f>
        <v>0</v>
      </c>
      <c r="P13" s="161"/>
      <c r="Q13" s="161">
        <f>SUM(Q14:Q14)</f>
        <v>0.1</v>
      </c>
      <c r="R13" s="161"/>
      <c r="S13" s="161"/>
      <c r="T13" s="161"/>
      <c r="U13" s="161"/>
      <c r="V13" s="161">
        <f>SUM(V14:V14)</f>
        <v>1.07</v>
      </c>
      <c r="W13" s="161"/>
      <c r="X13" s="161"/>
      <c r="AG13" t="s">
        <v>141</v>
      </c>
    </row>
    <row r="14" spans="1:60" ht="22.5" outlineLevel="1">
      <c r="A14" s="174">
        <v>5</v>
      </c>
      <c r="B14" s="175" t="s">
        <v>417</v>
      </c>
      <c r="C14" s="184" t="s">
        <v>418</v>
      </c>
      <c r="D14" s="176" t="s">
        <v>236</v>
      </c>
      <c r="E14" s="177">
        <v>4</v>
      </c>
      <c r="F14" s="178"/>
      <c r="G14" s="179">
        <f>ROUND(E14*F14,2)</f>
        <v>0</v>
      </c>
      <c r="H14" s="158">
        <v>17.7</v>
      </c>
      <c r="I14" s="157">
        <f>ROUND(E14*H14,2)</f>
        <v>70.8</v>
      </c>
      <c r="J14" s="158">
        <v>116.8</v>
      </c>
      <c r="K14" s="157">
        <f>ROUND(E14*J14,2)</f>
        <v>467.2</v>
      </c>
      <c r="L14" s="157">
        <v>21</v>
      </c>
      <c r="M14" s="157">
        <f>G14*(1+L14/100)</f>
        <v>0</v>
      </c>
      <c r="N14" s="157">
        <v>8.0000000000000007E-5</v>
      </c>
      <c r="O14" s="157">
        <f>ROUND(E14*N14,2)</f>
        <v>0</v>
      </c>
      <c r="P14" s="157">
        <v>2.4930000000000001E-2</v>
      </c>
      <c r="Q14" s="157">
        <f>ROUND(E14*P14,2)</f>
        <v>0.1</v>
      </c>
      <c r="R14" s="157"/>
      <c r="S14" s="157" t="s">
        <v>145</v>
      </c>
      <c r="T14" s="157" t="s">
        <v>145</v>
      </c>
      <c r="U14" s="157">
        <v>0.26800000000000002</v>
      </c>
      <c r="V14" s="157">
        <f>ROUND(E14*U14,2)</f>
        <v>1.07</v>
      </c>
      <c r="W14" s="157"/>
      <c r="X14" s="157" t="s">
        <v>146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147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>
      <c r="A15" s="162" t="s">
        <v>140</v>
      </c>
      <c r="B15" s="163" t="s">
        <v>110</v>
      </c>
      <c r="C15" s="181" t="s">
        <v>111</v>
      </c>
      <c r="D15" s="164"/>
      <c r="E15" s="165"/>
      <c r="F15" s="166"/>
      <c r="G15" s="167">
        <f>SUMIF(AG16:AG19,"&lt;&gt;NOR",G16:G19)</f>
        <v>0</v>
      </c>
      <c r="H15" s="161"/>
      <c r="I15" s="161">
        <f>SUM(I16:I19)</f>
        <v>0</v>
      </c>
      <c r="J15" s="161"/>
      <c r="K15" s="161">
        <f>SUM(K16:K19)</f>
        <v>182.53</v>
      </c>
      <c r="L15" s="161"/>
      <c r="M15" s="161">
        <f>SUM(M16:M19)</f>
        <v>0</v>
      </c>
      <c r="N15" s="161"/>
      <c r="O15" s="161">
        <f>SUM(O16:O19)</f>
        <v>0</v>
      </c>
      <c r="P15" s="161"/>
      <c r="Q15" s="161">
        <f>SUM(Q16:Q19)</f>
        <v>0</v>
      </c>
      <c r="R15" s="161"/>
      <c r="S15" s="161"/>
      <c r="T15" s="161"/>
      <c r="U15" s="161"/>
      <c r="V15" s="161">
        <f>SUM(V16:V19)</f>
        <v>0.08</v>
      </c>
      <c r="W15" s="161"/>
      <c r="X15" s="161"/>
      <c r="AG15" t="s">
        <v>141</v>
      </c>
    </row>
    <row r="16" spans="1:60" outlineLevel="1">
      <c r="A16" s="174">
        <v>6</v>
      </c>
      <c r="B16" s="175" t="s">
        <v>253</v>
      </c>
      <c r="C16" s="184" t="s">
        <v>254</v>
      </c>
      <c r="D16" s="176" t="s">
        <v>184</v>
      </c>
      <c r="E16" s="177">
        <v>0.16159999999999999</v>
      </c>
      <c r="F16" s="178"/>
      <c r="G16" s="179">
        <f>ROUND(E16*F16,2)</f>
        <v>0</v>
      </c>
      <c r="H16" s="158">
        <v>0</v>
      </c>
      <c r="I16" s="157">
        <f>ROUND(E16*H16,2)</f>
        <v>0</v>
      </c>
      <c r="J16" s="158">
        <v>220</v>
      </c>
      <c r="K16" s="157">
        <f>ROUND(E16*J16,2)</f>
        <v>35.549999999999997</v>
      </c>
      <c r="L16" s="157">
        <v>21</v>
      </c>
      <c r="M16" s="157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7"/>
      <c r="S16" s="157" t="s">
        <v>145</v>
      </c>
      <c r="T16" s="157" t="s">
        <v>145</v>
      </c>
      <c r="U16" s="157">
        <v>0.49</v>
      </c>
      <c r="V16" s="157">
        <f>ROUND(E16*U16,2)</f>
        <v>0.08</v>
      </c>
      <c r="W16" s="157"/>
      <c r="X16" s="157" t="s">
        <v>341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342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74">
        <v>7</v>
      </c>
      <c r="B17" s="175" t="s">
        <v>255</v>
      </c>
      <c r="C17" s="184" t="s">
        <v>256</v>
      </c>
      <c r="D17" s="176" t="s">
        <v>184</v>
      </c>
      <c r="E17" s="177">
        <v>3.0703999999999998</v>
      </c>
      <c r="F17" s="178"/>
      <c r="G17" s="179">
        <f>ROUND(E17*F17,2)</f>
        <v>0</v>
      </c>
      <c r="H17" s="158">
        <v>0</v>
      </c>
      <c r="I17" s="157">
        <f>ROUND(E17*H17,2)</f>
        <v>0</v>
      </c>
      <c r="J17" s="158">
        <v>15.7</v>
      </c>
      <c r="K17" s="157">
        <f>ROUND(E17*J17,2)</f>
        <v>48.21</v>
      </c>
      <c r="L17" s="157">
        <v>21</v>
      </c>
      <c r="M17" s="157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145</v>
      </c>
      <c r="T17" s="157" t="s">
        <v>145</v>
      </c>
      <c r="U17" s="157">
        <v>0</v>
      </c>
      <c r="V17" s="157">
        <f>ROUND(E17*U17,2)</f>
        <v>0</v>
      </c>
      <c r="W17" s="157"/>
      <c r="X17" s="157" t="s">
        <v>341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342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74">
        <v>8</v>
      </c>
      <c r="B18" s="175" t="s">
        <v>261</v>
      </c>
      <c r="C18" s="184" t="s">
        <v>343</v>
      </c>
      <c r="D18" s="176" t="s">
        <v>184</v>
      </c>
      <c r="E18" s="177">
        <v>0.16159999999999999</v>
      </c>
      <c r="F18" s="178"/>
      <c r="G18" s="179">
        <f>ROUND(E18*F18,2)</f>
        <v>0</v>
      </c>
      <c r="H18" s="158">
        <v>0</v>
      </c>
      <c r="I18" s="157">
        <f>ROUND(E18*H18,2)</f>
        <v>0</v>
      </c>
      <c r="J18" s="158">
        <v>601</v>
      </c>
      <c r="K18" s="157">
        <f>ROUND(E18*J18,2)</f>
        <v>97.12</v>
      </c>
      <c r="L18" s="157">
        <v>21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145</v>
      </c>
      <c r="T18" s="157" t="s">
        <v>145</v>
      </c>
      <c r="U18" s="157">
        <v>0</v>
      </c>
      <c r="V18" s="157">
        <f>ROUND(E18*U18,2)</f>
        <v>0</v>
      </c>
      <c r="W18" s="157"/>
      <c r="X18" s="157" t="s">
        <v>341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342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74">
        <v>9</v>
      </c>
      <c r="B19" s="175" t="s">
        <v>263</v>
      </c>
      <c r="C19" s="184" t="s">
        <v>264</v>
      </c>
      <c r="D19" s="176" t="s">
        <v>184</v>
      </c>
      <c r="E19" s="177">
        <v>0.16159999999999999</v>
      </c>
      <c r="F19" s="178"/>
      <c r="G19" s="179">
        <f>ROUND(E19*F19,2)</f>
        <v>0</v>
      </c>
      <c r="H19" s="158">
        <v>0</v>
      </c>
      <c r="I19" s="157">
        <f>ROUND(E19*H19,2)</f>
        <v>0</v>
      </c>
      <c r="J19" s="158">
        <v>10.199999999999999</v>
      </c>
      <c r="K19" s="157">
        <f>ROUND(E19*J19,2)</f>
        <v>1.65</v>
      </c>
      <c r="L19" s="157">
        <v>21</v>
      </c>
      <c r="M19" s="157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7"/>
      <c r="S19" s="157" t="s">
        <v>145</v>
      </c>
      <c r="T19" s="157" t="s">
        <v>145</v>
      </c>
      <c r="U19" s="157">
        <v>6.0000000000000001E-3</v>
      </c>
      <c r="V19" s="157">
        <f>ROUND(E19*U19,2)</f>
        <v>0</v>
      </c>
      <c r="W19" s="157"/>
      <c r="X19" s="157" t="s">
        <v>341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342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>
      <c r="A20" s="162" t="s">
        <v>140</v>
      </c>
      <c r="B20" s="163" t="s">
        <v>94</v>
      </c>
      <c r="C20" s="181" t="s">
        <v>95</v>
      </c>
      <c r="D20" s="164"/>
      <c r="E20" s="165"/>
      <c r="F20" s="166"/>
      <c r="G20" s="167">
        <f>SUMIF(AG21:AG23,"&lt;&gt;NOR",G21:G23)</f>
        <v>0</v>
      </c>
      <c r="H20" s="161"/>
      <c r="I20" s="161">
        <f>SUM(I21:I23)</f>
        <v>5.12</v>
      </c>
      <c r="J20" s="161"/>
      <c r="K20" s="161">
        <f>SUM(K21:K23)</f>
        <v>457.08</v>
      </c>
      <c r="L20" s="161"/>
      <c r="M20" s="161">
        <f>SUM(M21:M23)</f>
        <v>0</v>
      </c>
      <c r="N20" s="161"/>
      <c r="O20" s="161">
        <f>SUM(O21:O23)</f>
        <v>0</v>
      </c>
      <c r="P20" s="161"/>
      <c r="Q20" s="161">
        <f>SUM(Q21:Q23)</f>
        <v>0.01</v>
      </c>
      <c r="R20" s="161"/>
      <c r="S20" s="161"/>
      <c r="T20" s="161"/>
      <c r="U20" s="161"/>
      <c r="V20" s="161">
        <f>SUM(V21:V23)</f>
        <v>1.07</v>
      </c>
      <c r="W20" s="161"/>
      <c r="X20" s="161"/>
      <c r="AG20" t="s">
        <v>141</v>
      </c>
    </row>
    <row r="21" spans="1:60" outlineLevel="1">
      <c r="A21" s="174">
        <v>10</v>
      </c>
      <c r="B21" s="175" t="s">
        <v>419</v>
      </c>
      <c r="C21" s="184" t="s">
        <v>420</v>
      </c>
      <c r="D21" s="176" t="s">
        <v>236</v>
      </c>
      <c r="E21" s="177">
        <v>8</v>
      </c>
      <c r="F21" s="178"/>
      <c r="G21" s="179">
        <f>ROUND(E21*F21,2)</f>
        <v>0</v>
      </c>
      <c r="H21" s="158">
        <v>0.64</v>
      </c>
      <c r="I21" s="157">
        <f>ROUND(E21*H21,2)</f>
        <v>5.12</v>
      </c>
      <c r="J21" s="158">
        <v>12.66</v>
      </c>
      <c r="K21" s="157">
        <f>ROUND(E21*J21,2)</f>
        <v>101.28</v>
      </c>
      <c r="L21" s="157">
        <v>21</v>
      </c>
      <c r="M21" s="157">
        <f>G21*(1+L21/100)</f>
        <v>0</v>
      </c>
      <c r="N21" s="157">
        <v>1.0000000000000001E-5</v>
      </c>
      <c r="O21" s="157">
        <f>ROUND(E21*N21,2)</f>
        <v>0</v>
      </c>
      <c r="P21" s="157">
        <v>7.5000000000000002E-4</v>
      </c>
      <c r="Q21" s="157">
        <f>ROUND(E21*P21,2)</f>
        <v>0.01</v>
      </c>
      <c r="R21" s="157"/>
      <c r="S21" s="157" t="s">
        <v>145</v>
      </c>
      <c r="T21" s="157" t="s">
        <v>145</v>
      </c>
      <c r="U21" s="157">
        <v>2.9000000000000001E-2</v>
      </c>
      <c r="V21" s="157">
        <f>ROUND(E21*U21,2)</f>
        <v>0.23</v>
      </c>
      <c r="W21" s="157"/>
      <c r="X21" s="157" t="s">
        <v>146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147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74">
        <v>11</v>
      </c>
      <c r="B22" s="175" t="s">
        <v>421</v>
      </c>
      <c r="C22" s="184" t="s">
        <v>422</v>
      </c>
      <c r="D22" s="176" t="s">
        <v>165</v>
      </c>
      <c r="E22" s="177">
        <v>10</v>
      </c>
      <c r="F22" s="178"/>
      <c r="G22" s="179">
        <f>ROUND(E22*F22,2)</f>
        <v>0</v>
      </c>
      <c r="H22" s="158">
        <v>0</v>
      </c>
      <c r="I22" s="157">
        <f>ROUND(E22*H22,2)</f>
        <v>0</v>
      </c>
      <c r="J22" s="158">
        <v>22.6</v>
      </c>
      <c r="K22" s="157">
        <f>ROUND(E22*J22,2)</f>
        <v>226</v>
      </c>
      <c r="L22" s="157">
        <v>21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145</v>
      </c>
      <c r="T22" s="157" t="s">
        <v>145</v>
      </c>
      <c r="U22" s="157">
        <v>5.1999999999999998E-2</v>
      </c>
      <c r="V22" s="157">
        <f>ROUND(E22*U22,2)</f>
        <v>0.52</v>
      </c>
      <c r="W22" s="157"/>
      <c r="X22" s="157" t="s">
        <v>146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147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74">
        <v>12</v>
      </c>
      <c r="B23" s="175" t="s">
        <v>423</v>
      </c>
      <c r="C23" s="184" t="s">
        <v>424</v>
      </c>
      <c r="D23" s="176" t="s">
        <v>184</v>
      </c>
      <c r="E23" s="177">
        <v>0.1057</v>
      </c>
      <c r="F23" s="178"/>
      <c r="G23" s="179">
        <f>ROUND(E23*F23,2)</f>
        <v>0</v>
      </c>
      <c r="H23" s="158">
        <v>0</v>
      </c>
      <c r="I23" s="157">
        <f>ROUND(E23*H23,2)</f>
        <v>0</v>
      </c>
      <c r="J23" s="158">
        <v>1228</v>
      </c>
      <c r="K23" s="157">
        <f>ROUND(E23*J23,2)</f>
        <v>129.80000000000001</v>
      </c>
      <c r="L23" s="157">
        <v>21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145</v>
      </c>
      <c r="T23" s="157" t="s">
        <v>145</v>
      </c>
      <c r="U23" s="157">
        <v>3.0739999999999998</v>
      </c>
      <c r="V23" s="157">
        <f>ROUND(E23*U23,2)</f>
        <v>0.32</v>
      </c>
      <c r="W23" s="157"/>
      <c r="X23" s="157" t="s">
        <v>146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147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>
      <c r="A24" s="162" t="s">
        <v>140</v>
      </c>
      <c r="B24" s="163" t="s">
        <v>100</v>
      </c>
      <c r="C24" s="181" t="s">
        <v>101</v>
      </c>
      <c r="D24" s="164"/>
      <c r="E24" s="165"/>
      <c r="F24" s="166"/>
      <c r="G24" s="167">
        <f>SUMIF(AG25:AG26,"&lt;&gt;NOR",G25:G26)</f>
        <v>0</v>
      </c>
      <c r="H24" s="161"/>
      <c r="I24" s="161">
        <f>SUM(I25:I26)</f>
        <v>85.14</v>
      </c>
      <c r="J24" s="161"/>
      <c r="K24" s="161">
        <f>SUM(K25:K26)</f>
        <v>278.95999999999998</v>
      </c>
      <c r="L24" s="161"/>
      <c r="M24" s="161">
        <f>SUM(M25:M26)</f>
        <v>0</v>
      </c>
      <c r="N24" s="161"/>
      <c r="O24" s="161">
        <f>SUM(O25:O26)</f>
        <v>0</v>
      </c>
      <c r="P24" s="161"/>
      <c r="Q24" s="161">
        <f>SUM(Q25:Q26)</f>
        <v>0</v>
      </c>
      <c r="R24" s="161"/>
      <c r="S24" s="161"/>
      <c r="T24" s="161"/>
      <c r="U24" s="161"/>
      <c r="V24" s="161">
        <f>SUM(V25:V26)</f>
        <v>0.59</v>
      </c>
      <c r="W24" s="161"/>
      <c r="X24" s="161"/>
      <c r="AG24" t="s">
        <v>141</v>
      </c>
    </row>
    <row r="25" spans="1:60" outlineLevel="1">
      <c r="A25" s="174">
        <v>13</v>
      </c>
      <c r="B25" s="175" t="s">
        <v>407</v>
      </c>
      <c r="C25" s="184" t="s">
        <v>408</v>
      </c>
      <c r="D25" s="176" t="s">
        <v>224</v>
      </c>
      <c r="E25" s="177">
        <v>5.5</v>
      </c>
      <c r="F25" s="178"/>
      <c r="G25" s="179">
        <f>ROUND(E25*F25,2)</f>
        <v>0</v>
      </c>
      <c r="H25" s="158">
        <v>15.48</v>
      </c>
      <c r="I25" s="157">
        <f>ROUND(E25*H25,2)</f>
        <v>85.14</v>
      </c>
      <c r="J25" s="158">
        <v>50.72</v>
      </c>
      <c r="K25" s="157">
        <f>ROUND(E25*J25,2)</f>
        <v>278.95999999999998</v>
      </c>
      <c r="L25" s="157">
        <v>21</v>
      </c>
      <c r="M25" s="157">
        <f>G25*(1+L25/100)</f>
        <v>0</v>
      </c>
      <c r="N25" s="157">
        <v>1E-4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145</v>
      </c>
      <c r="T25" s="157" t="s">
        <v>145</v>
      </c>
      <c r="U25" s="157">
        <v>0.107</v>
      </c>
      <c r="V25" s="157">
        <f>ROUND(E25*U25,2)</f>
        <v>0.59</v>
      </c>
      <c r="W25" s="157"/>
      <c r="X25" s="157" t="s">
        <v>146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147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68">
        <v>14</v>
      </c>
      <c r="B26" s="169" t="s">
        <v>388</v>
      </c>
      <c r="C26" s="182" t="s">
        <v>389</v>
      </c>
      <c r="D26" s="170" t="s">
        <v>390</v>
      </c>
      <c r="E26" s="171">
        <v>1</v>
      </c>
      <c r="F26" s="172"/>
      <c r="G26" s="173">
        <f>ROUND(E26*F26,2)</f>
        <v>0</v>
      </c>
      <c r="H26" s="158">
        <v>0</v>
      </c>
      <c r="I26" s="157">
        <f>ROUND(E26*H26,2)</f>
        <v>0</v>
      </c>
      <c r="J26" s="158">
        <v>0</v>
      </c>
      <c r="K26" s="157">
        <f>ROUND(E26*J26,2)</f>
        <v>0</v>
      </c>
      <c r="L26" s="157">
        <v>21</v>
      </c>
      <c r="M26" s="157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7"/>
      <c r="S26" s="157" t="s">
        <v>199</v>
      </c>
      <c r="T26" s="157" t="s">
        <v>200</v>
      </c>
      <c r="U26" s="157">
        <v>0</v>
      </c>
      <c r="V26" s="157">
        <f>ROUND(E26*U26,2)</f>
        <v>0</v>
      </c>
      <c r="W26" s="157"/>
      <c r="X26" s="157" t="s">
        <v>391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392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>
      <c r="A27" s="5"/>
      <c r="B27" s="6"/>
      <c r="C27" s="185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AE27">
        <v>15</v>
      </c>
      <c r="AF27">
        <v>21</v>
      </c>
    </row>
    <row r="28" spans="1:60">
      <c r="A28" s="151"/>
      <c r="B28" s="152" t="s">
        <v>31</v>
      </c>
      <c r="C28" s="186"/>
      <c r="D28" s="153"/>
      <c r="E28" s="154"/>
      <c r="F28" s="154"/>
      <c r="G28" s="180">
        <f>G8+G13+G15+G20+G24</f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AE28">
        <f>SUMIF(L7:L26,AE27,G7:G26)</f>
        <v>0</v>
      </c>
      <c r="AF28">
        <f>SUMIF(L7:L26,AF27,G7:G26)</f>
        <v>0</v>
      </c>
      <c r="AG28" t="s">
        <v>331</v>
      </c>
    </row>
    <row r="29" spans="1:60">
      <c r="A29" s="5"/>
      <c r="B29" s="6"/>
      <c r="C29" s="185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60">
      <c r="A30" s="5"/>
      <c r="B30" s="6"/>
      <c r="C30" s="185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60">
      <c r="A31" s="601" t="s">
        <v>332</v>
      </c>
      <c r="B31" s="601"/>
      <c r="C31" s="602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60">
      <c r="A32" s="582"/>
      <c r="B32" s="583"/>
      <c r="C32" s="584"/>
      <c r="D32" s="583"/>
      <c r="E32" s="583"/>
      <c r="F32" s="583"/>
      <c r="G32" s="58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AG32" t="s">
        <v>333</v>
      </c>
    </row>
    <row r="33" spans="1:33">
      <c r="A33" s="586"/>
      <c r="B33" s="587"/>
      <c r="C33" s="588"/>
      <c r="D33" s="587"/>
      <c r="E33" s="587"/>
      <c r="F33" s="587"/>
      <c r="G33" s="58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33">
      <c r="A34" s="586"/>
      <c r="B34" s="587"/>
      <c r="C34" s="588"/>
      <c r="D34" s="587"/>
      <c r="E34" s="587"/>
      <c r="F34" s="587"/>
      <c r="G34" s="58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33">
      <c r="A35" s="586"/>
      <c r="B35" s="587"/>
      <c r="C35" s="588"/>
      <c r="D35" s="587"/>
      <c r="E35" s="587"/>
      <c r="F35" s="587"/>
      <c r="G35" s="58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33">
      <c r="A36" s="590"/>
      <c r="B36" s="591"/>
      <c r="C36" s="592"/>
      <c r="D36" s="591"/>
      <c r="E36" s="591"/>
      <c r="F36" s="591"/>
      <c r="G36" s="593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33">
      <c r="A37" s="5"/>
      <c r="B37" s="6"/>
      <c r="C37" s="185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33">
      <c r="C38" s="187"/>
      <c r="D38" s="139"/>
      <c r="AG38" t="s">
        <v>334</v>
      </c>
    </row>
    <row r="39" spans="1:33">
      <c r="D39" s="139"/>
    </row>
    <row r="40" spans="1:33">
      <c r="D40" s="139"/>
    </row>
    <row r="41" spans="1:33">
      <c r="D41" s="139"/>
    </row>
    <row r="42" spans="1:33">
      <c r="D42" s="139"/>
    </row>
    <row r="43" spans="1:33">
      <c r="D43" s="139"/>
    </row>
    <row r="44" spans="1:33">
      <c r="D44" s="139"/>
    </row>
    <row r="45" spans="1:33">
      <c r="D45" s="139"/>
    </row>
    <row r="46" spans="1:33">
      <c r="D46" s="139"/>
    </row>
    <row r="47" spans="1:33">
      <c r="D47" s="139"/>
    </row>
    <row r="48" spans="1:33">
      <c r="D48" s="139"/>
    </row>
    <row r="49" spans="4:4">
      <c r="D49" s="139"/>
    </row>
    <row r="50" spans="4:4">
      <c r="D50" s="139"/>
    </row>
    <row r="51" spans="4:4">
      <c r="D51" s="139"/>
    </row>
    <row r="52" spans="4:4">
      <c r="D52" s="139"/>
    </row>
    <row r="53" spans="4:4">
      <c r="D53" s="139"/>
    </row>
    <row r="54" spans="4:4">
      <c r="D54" s="139"/>
    </row>
    <row r="55" spans="4:4">
      <c r="D55" s="139"/>
    </row>
    <row r="56" spans="4:4">
      <c r="D56" s="139"/>
    </row>
    <row r="57" spans="4:4">
      <c r="D57" s="139"/>
    </row>
    <row r="58" spans="4:4">
      <c r="D58" s="139"/>
    </row>
    <row r="59" spans="4:4">
      <c r="D59" s="139"/>
    </row>
    <row r="60" spans="4:4">
      <c r="D60" s="139"/>
    </row>
    <row r="61" spans="4:4">
      <c r="D61" s="139"/>
    </row>
    <row r="62" spans="4:4">
      <c r="D62" s="139"/>
    </row>
    <row r="63" spans="4:4">
      <c r="D63" s="139"/>
    </row>
    <row r="64" spans="4:4">
      <c r="D64" s="139"/>
    </row>
    <row r="65" spans="4:4">
      <c r="D65" s="139"/>
    </row>
    <row r="66" spans="4:4">
      <c r="D66" s="139"/>
    </row>
    <row r="67" spans="4:4">
      <c r="D67" s="139"/>
    </row>
    <row r="68" spans="4:4">
      <c r="D68" s="139"/>
    </row>
    <row r="69" spans="4:4">
      <c r="D69" s="139"/>
    </row>
    <row r="70" spans="4:4">
      <c r="D70" s="139"/>
    </row>
    <row r="71" spans="4:4">
      <c r="D71" s="139"/>
    </row>
    <row r="72" spans="4:4">
      <c r="D72" s="139"/>
    </row>
    <row r="73" spans="4:4">
      <c r="D73" s="139"/>
    </row>
    <row r="74" spans="4:4">
      <c r="D74" s="139"/>
    </row>
    <row r="75" spans="4:4">
      <c r="D75" s="139"/>
    </row>
    <row r="76" spans="4:4">
      <c r="D76" s="139"/>
    </row>
    <row r="77" spans="4:4">
      <c r="D77" s="139"/>
    </row>
    <row r="78" spans="4:4">
      <c r="D78" s="139"/>
    </row>
    <row r="79" spans="4:4">
      <c r="D79" s="139"/>
    </row>
    <row r="80" spans="4:4">
      <c r="D80" s="139"/>
    </row>
    <row r="81" spans="4:4">
      <c r="D81" s="139"/>
    </row>
    <row r="82" spans="4:4">
      <c r="D82" s="139"/>
    </row>
    <row r="83" spans="4:4">
      <c r="D83" s="139"/>
    </row>
    <row r="84" spans="4:4">
      <c r="D84" s="139"/>
    </row>
    <row r="85" spans="4:4">
      <c r="D85" s="139"/>
    </row>
    <row r="86" spans="4:4">
      <c r="D86" s="139"/>
    </row>
    <row r="87" spans="4:4">
      <c r="D87" s="139"/>
    </row>
    <row r="88" spans="4:4">
      <c r="D88" s="139"/>
    </row>
    <row r="89" spans="4:4">
      <c r="D89" s="139"/>
    </row>
    <row r="90" spans="4:4">
      <c r="D90" s="139"/>
    </row>
    <row r="91" spans="4:4">
      <c r="D91" s="139"/>
    </row>
    <row r="92" spans="4:4">
      <c r="D92" s="139"/>
    </row>
    <row r="93" spans="4:4">
      <c r="D93" s="139"/>
    </row>
    <row r="94" spans="4:4">
      <c r="D94" s="139"/>
    </row>
    <row r="95" spans="4:4">
      <c r="D95" s="139"/>
    </row>
    <row r="96" spans="4:4">
      <c r="D96" s="139"/>
    </row>
    <row r="97" spans="4:4">
      <c r="D97" s="139"/>
    </row>
    <row r="98" spans="4:4">
      <c r="D98" s="139"/>
    </row>
    <row r="99" spans="4:4">
      <c r="D99" s="139"/>
    </row>
    <row r="100" spans="4:4">
      <c r="D100" s="139"/>
    </row>
    <row r="101" spans="4:4">
      <c r="D101" s="139"/>
    </row>
    <row r="102" spans="4:4">
      <c r="D102" s="139"/>
    </row>
    <row r="103" spans="4:4">
      <c r="D103" s="139"/>
    </row>
    <row r="104" spans="4:4">
      <c r="D104" s="139"/>
    </row>
    <row r="105" spans="4:4">
      <c r="D105" s="139"/>
    </row>
    <row r="106" spans="4:4">
      <c r="D106" s="139"/>
    </row>
    <row r="107" spans="4:4">
      <c r="D107" s="139"/>
    </row>
    <row r="108" spans="4:4">
      <c r="D108" s="139"/>
    </row>
    <row r="109" spans="4:4">
      <c r="D109" s="139"/>
    </row>
    <row r="110" spans="4:4">
      <c r="D110" s="139"/>
    </row>
    <row r="111" spans="4:4">
      <c r="D111" s="139"/>
    </row>
    <row r="112" spans="4:4">
      <c r="D112" s="139"/>
    </row>
    <row r="113" spans="4:4">
      <c r="D113" s="139"/>
    </row>
    <row r="114" spans="4:4">
      <c r="D114" s="139"/>
    </row>
    <row r="115" spans="4:4">
      <c r="D115" s="139"/>
    </row>
    <row r="116" spans="4:4">
      <c r="D116" s="139"/>
    </row>
    <row r="117" spans="4:4">
      <c r="D117" s="139"/>
    </row>
    <row r="118" spans="4:4">
      <c r="D118" s="139"/>
    </row>
    <row r="119" spans="4:4">
      <c r="D119" s="139"/>
    </row>
    <row r="120" spans="4:4">
      <c r="D120" s="139"/>
    </row>
    <row r="121" spans="4:4">
      <c r="D121" s="139"/>
    </row>
    <row r="122" spans="4:4">
      <c r="D122" s="139"/>
    </row>
    <row r="123" spans="4:4">
      <c r="D123" s="139"/>
    </row>
    <row r="124" spans="4:4">
      <c r="D124" s="139"/>
    </row>
    <row r="125" spans="4:4">
      <c r="D125" s="139"/>
    </row>
    <row r="126" spans="4:4">
      <c r="D126" s="139"/>
    </row>
    <row r="127" spans="4:4">
      <c r="D127" s="139"/>
    </row>
    <row r="128" spans="4:4">
      <c r="D128" s="139"/>
    </row>
    <row r="129" spans="4:4">
      <c r="D129" s="139"/>
    </row>
    <row r="130" spans="4:4">
      <c r="D130" s="139"/>
    </row>
    <row r="131" spans="4:4">
      <c r="D131" s="139"/>
    </row>
    <row r="132" spans="4:4">
      <c r="D132" s="139"/>
    </row>
    <row r="133" spans="4:4">
      <c r="D133" s="139"/>
    </row>
    <row r="134" spans="4:4">
      <c r="D134" s="139"/>
    </row>
    <row r="135" spans="4:4">
      <c r="D135" s="139"/>
    </row>
    <row r="136" spans="4:4">
      <c r="D136" s="139"/>
    </row>
    <row r="137" spans="4:4">
      <c r="D137" s="139"/>
    </row>
    <row r="138" spans="4:4">
      <c r="D138" s="139"/>
    </row>
    <row r="139" spans="4:4">
      <c r="D139" s="139"/>
    </row>
    <row r="140" spans="4:4">
      <c r="D140" s="139"/>
    </row>
    <row r="141" spans="4:4">
      <c r="D141" s="139"/>
    </row>
    <row r="142" spans="4:4">
      <c r="D142" s="139"/>
    </row>
    <row r="143" spans="4:4">
      <c r="D143" s="139"/>
    </row>
    <row r="144" spans="4:4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mergeCells count="6">
    <mergeCell ref="A32:G36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A16" sqref="AA16"/>
    </sheetView>
  </sheetViews>
  <sheetFormatPr defaultRowHeight="12.75" outlineLevelRow="1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594" t="s">
        <v>7</v>
      </c>
      <c r="B1" s="594"/>
      <c r="C1" s="594"/>
      <c r="D1" s="594"/>
      <c r="E1" s="594"/>
      <c r="F1" s="594"/>
      <c r="G1" s="594"/>
      <c r="AG1" t="s">
        <v>115</v>
      </c>
    </row>
    <row r="2" spans="1:60" ht="25.15" customHeight="1">
      <c r="A2" s="140" t="s">
        <v>8</v>
      </c>
      <c r="B2" s="75" t="s">
        <v>43</v>
      </c>
      <c r="C2" s="595" t="s">
        <v>44</v>
      </c>
      <c r="D2" s="596"/>
      <c r="E2" s="596"/>
      <c r="F2" s="596"/>
      <c r="G2" s="597"/>
      <c r="AG2" t="s">
        <v>116</v>
      </c>
    </row>
    <row r="3" spans="1:60" ht="25.15" customHeight="1">
      <c r="A3" s="140" t="s">
        <v>9</v>
      </c>
      <c r="B3" s="75" t="s">
        <v>46</v>
      </c>
      <c r="C3" s="595" t="s">
        <v>47</v>
      </c>
      <c r="D3" s="596"/>
      <c r="E3" s="596"/>
      <c r="F3" s="596"/>
      <c r="G3" s="597"/>
      <c r="AC3" s="87" t="s">
        <v>116</v>
      </c>
      <c r="AG3" t="s">
        <v>117</v>
      </c>
    </row>
    <row r="4" spans="1:60" ht="25.15" customHeight="1">
      <c r="A4" s="141" t="s">
        <v>10</v>
      </c>
      <c r="B4" s="142" t="s">
        <v>56</v>
      </c>
      <c r="C4" s="598" t="s">
        <v>57</v>
      </c>
      <c r="D4" s="599"/>
      <c r="E4" s="599"/>
      <c r="F4" s="599"/>
      <c r="G4" s="600"/>
      <c r="AG4" t="s">
        <v>118</v>
      </c>
    </row>
    <row r="5" spans="1:60">
      <c r="D5" s="139"/>
    </row>
    <row r="6" spans="1:60" ht="38.25">
      <c r="A6" s="144" t="s">
        <v>119</v>
      </c>
      <c r="B6" s="146" t="s">
        <v>120</v>
      </c>
      <c r="C6" s="146" t="s">
        <v>121</v>
      </c>
      <c r="D6" s="145" t="s">
        <v>122</v>
      </c>
      <c r="E6" s="144" t="s">
        <v>123</v>
      </c>
      <c r="F6" s="143" t="s">
        <v>124</v>
      </c>
      <c r="G6" s="144" t="s">
        <v>31</v>
      </c>
      <c r="H6" s="147" t="s">
        <v>32</v>
      </c>
      <c r="I6" s="147" t="s">
        <v>125</v>
      </c>
      <c r="J6" s="147" t="s">
        <v>33</v>
      </c>
      <c r="K6" s="147" t="s">
        <v>126</v>
      </c>
      <c r="L6" s="147" t="s">
        <v>127</v>
      </c>
      <c r="M6" s="147" t="s">
        <v>128</v>
      </c>
      <c r="N6" s="147" t="s">
        <v>129</v>
      </c>
      <c r="O6" s="147" t="s">
        <v>130</v>
      </c>
      <c r="P6" s="147" t="s">
        <v>131</v>
      </c>
      <c r="Q6" s="147" t="s">
        <v>132</v>
      </c>
      <c r="R6" s="147" t="s">
        <v>133</v>
      </c>
      <c r="S6" s="147" t="s">
        <v>134</v>
      </c>
      <c r="T6" s="147" t="s">
        <v>135</v>
      </c>
      <c r="U6" s="147" t="s">
        <v>136</v>
      </c>
      <c r="V6" s="147" t="s">
        <v>137</v>
      </c>
      <c r="W6" s="147" t="s">
        <v>138</v>
      </c>
      <c r="X6" s="147" t="s">
        <v>139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>
      <c r="A8" s="162" t="s">
        <v>140</v>
      </c>
      <c r="B8" s="163" t="s">
        <v>104</v>
      </c>
      <c r="C8" s="181" t="s">
        <v>105</v>
      </c>
      <c r="D8" s="164"/>
      <c r="E8" s="165"/>
      <c r="F8" s="166"/>
      <c r="G8" s="167">
        <f>SUMIF(AG9:AG9,"&lt;&gt;NOR",G9:G9)</f>
        <v>0</v>
      </c>
      <c r="H8" s="161"/>
      <c r="I8" s="161">
        <f>SUM(I9:I9)</f>
        <v>0</v>
      </c>
      <c r="J8" s="161"/>
      <c r="K8" s="161">
        <f>SUM(K9:K9)</f>
        <v>0</v>
      </c>
      <c r="L8" s="161"/>
      <c r="M8" s="161">
        <f>SUM(M9:M9)</f>
        <v>0</v>
      </c>
      <c r="N8" s="161"/>
      <c r="O8" s="161">
        <f>SUM(O9:O9)</f>
        <v>0</v>
      </c>
      <c r="P8" s="161"/>
      <c r="Q8" s="161">
        <f>SUM(Q9:Q9)</f>
        <v>0</v>
      </c>
      <c r="R8" s="161"/>
      <c r="S8" s="161"/>
      <c r="T8" s="161"/>
      <c r="U8" s="161"/>
      <c r="V8" s="161">
        <f>SUM(V9:V9)</f>
        <v>0</v>
      </c>
      <c r="W8" s="161"/>
      <c r="X8" s="161"/>
      <c r="AG8" t="s">
        <v>141</v>
      </c>
    </row>
    <row r="9" spans="1:60" outlineLevel="1">
      <c r="A9" s="168">
        <v>1</v>
      </c>
      <c r="B9" s="169" t="s">
        <v>425</v>
      </c>
      <c r="C9" s="182" t="s">
        <v>426</v>
      </c>
      <c r="D9" s="170" t="s">
        <v>271</v>
      </c>
      <c r="E9" s="171">
        <v>1</v>
      </c>
      <c r="F9" s="172">
        <f>'Elektro Rek'!C24</f>
        <v>0</v>
      </c>
      <c r="G9" s="173">
        <f>ROUND(E9*F9,2)</f>
        <v>0</v>
      </c>
      <c r="H9" s="158">
        <v>0</v>
      </c>
      <c r="I9" s="157">
        <f>ROUND(E9*H9,2)</f>
        <v>0</v>
      </c>
      <c r="J9" s="158">
        <v>0</v>
      </c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199</v>
      </c>
      <c r="T9" s="157" t="s">
        <v>200</v>
      </c>
      <c r="U9" s="157">
        <v>0</v>
      </c>
      <c r="V9" s="157">
        <f>ROUND(E9*U9,2)</f>
        <v>0</v>
      </c>
      <c r="W9" s="157"/>
      <c r="X9" s="157" t="s">
        <v>146</v>
      </c>
      <c r="Y9" s="148"/>
      <c r="Z9" s="148"/>
      <c r="AA9" s="148"/>
      <c r="AB9" s="148"/>
      <c r="AC9" s="148"/>
      <c r="AD9" s="148"/>
      <c r="AE9" s="148"/>
      <c r="AF9" s="148"/>
      <c r="AG9" s="148" t="s">
        <v>147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AE10">
        <v>15</v>
      </c>
      <c r="AF10">
        <v>21</v>
      </c>
    </row>
    <row r="11" spans="1:60">
      <c r="A11" s="151"/>
      <c r="B11" s="152" t="s">
        <v>31</v>
      </c>
      <c r="C11" s="186"/>
      <c r="D11" s="153"/>
      <c r="E11" s="154"/>
      <c r="F11" s="154"/>
      <c r="G11" s="180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AE11">
        <f>SUMIF(L7:L9,AE10,G7:G9)</f>
        <v>0</v>
      </c>
      <c r="AF11">
        <f>SUMIF(L7:L9,AF10,G7:G9)</f>
        <v>0</v>
      </c>
      <c r="AG11" t="s">
        <v>331</v>
      </c>
    </row>
    <row r="12" spans="1:60">
      <c r="A12" s="5"/>
      <c r="B12" s="6"/>
      <c r="C12" s="185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60">
      <c r="A13" s="5"/>
      <c r="B13" s="6"/>
      <c r="C13" s="185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60">
      <c r="A14" s="601" t="s">
        <v>332</v>
      </c>
      <c r="B14" s="601"/>
      <c r="C14" s="602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60">
      <c r="A15" s="582"/>
      <c r="B15" s="583"/>
      <c r="C15" s="584"/>
      <c r="D15" s="583"/>
      <c r="E15" s="583"/>
      <c r="F15" s="583"/>
      <c r="G15" s="58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AG15" t="s">
        <v>333</v>
      </c>
    </row>
    <row r="16" spans="1:60">
      <c r="A16" s="586"/>
      <c r="B16" s="587"/>
      <c r="C16" s="588"/>
      <c r="D16" s="587"/>
      <c r="E16" s="587"/>
      <c r="F16" s="587"/>
      <c r="G16" s="58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33">
      <c r="A17" s="586"/>
      <c r="B17" s="587"/>
      <c r="C17" s="588"/>
      <c r="D17" s="587"/>
      <c r="E17" s="587"/>
      <c r="F17" s="587"/>
      <c r="G17" s="58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33">
      <c r="A18" s="586"/>
      <c r="B18" s="587"/>
      <c r="C18" s="588"/>
      <c r="D18" s="587"/>
      <c r="E18" s="587"/>
      <c r="F18" s="587"/>
      <c r="G18" s="58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33">
      <c r="A19" s="590"/>
      <c r="B19" s="591"/>
      <c r="C19" s="592"/>
      <c r="D19" s="591"/>
      <c r="E19" s="591"/>
      <c r="F19" s="591"/>
      <c r="G19" s="59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33">
      <c r="A20" s="5"/>
      <c r="B20" s="6"/>
      <c r="C20" s="185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33">
      <c r="C21" s="187"/>
      <c r="D21" s="139"/>
      <c r="AG21" t="s">
        <v>334</v>
      </c>
    </row>
    <row r="22" spans="1:33">
      <c r="D22" s="139"/>
    </row>
    <row r="23" spans="1:33">
      <c r="D23" s="139"/>
    </row>
    <row r="24" spans="1:33">
      <c r="D24" s="139"/>
    </row>
    <row r="25" spans="1:33">
      <c r="D25" s="139"/>
    </row>
    <row r="26" spans="1:33">
      <c r="D26" s="139"/>
    </row>
    <row r="27" spans="1:33">
      <c r="D27" s="139"/>
    </row>
    <row r="28" spans="1:33">
      <c r="D28" s="139"/>
    </row>
    <row r="29" spans="1:33">
      <c r="D29" s="139"/>
    </row>
    <row r="30" spans="1:33">
      <c r="D30" s="139"/>
    </row>
    <row r="31" spans="1:33">
      <c r="D31" s="139"/>
    </row>
    <row r="32" spans="1:33">
      <c r="D32" s="139"/>
    </row>
    <row r="33" spans="4:4">
      <c r="D33" s="139"/>
    </row>
    <row r="34" spans="4:4">
      <c r="D34" s="139"/>
    </row>
    <row r="35" spans="4:4">
      <c r="D35" s="139"/>
    </row>
    <row r="36" spans="4:4">
      <c r="D36" s="139"/>
    </row>
    <row r="37" spans="4:4">
      <c r="D37" s="139"/>
    </row>
    <row r="38" spans="4:4">
      <c r="D38" s="139"/>
    </row>
    <row r="39" spans="4:4">
      <c r="D39" s="139"/>
    </row>
    <row r="40" spans="4:4">
      <c r="D40" s="139"/>
    </row>
    <row r="41" spans="4:4">
      <c r="D41" s="139"/>
    </row>
    <row r="42" spans="4:4">
      <c r="D42" s="139"/>
    </row>
    <row r="43" spans="4:4">
      <c r="D43" s="139"/>
    </row>
    <row r="44" spans="4:4">
      <c r="D44" s="139"/>
    </row>
    <row r="45" spans="4:4">
      <c r="D45" s="139"/>
    </row>
    <row r="46" spans="4:4">
      <c r="D46" s="139"/>
    </row>
    <row r="47" spans="4:4">
      <c r="D47" s="139"/>
    </row>
    <row r="48" spans="4:4">
      <c r="D48" s="139"/>
    </row>
    <row r="49" spans="4:4">
      <c r="D49" s="139"/>
    </row>
    <row r="50" spans="4:4">
      <c r="D50" s="139"/>
    </row>
    <row r="51" spans="4:4">
      <c r="D51" s="139"/>
    </row>
    <row r="52" spans="4:4">
      <c r="D52" s="139"/>
    </row>
    <row r="53" spans="4:4">
      <c r="D53" s="139"/>
    </row>
    <row r="54" spans="4:4">
      <c r="D54" s="139"/>
    </row>
    <row r="55" spans="4:4">
      <c r="D55" s="139"/>
    </row>
    <row r="56" spans="4:4">
      <c r="D56" s="139"/>
    </row>
    <row r="57" spans="4:4">
      <c r="D57" s="139"/>
    </row>
    <row r="58" spans="4:4">
      <c r="D58" s="139"/>
    </row>
    <row r="59" spans="4:4">
      <c r="D59" s="139"/>
    </row>
    <row r="60" spans="4:4">
      <c r="D60" s="139"/>
    </row>
    <row r="61" spans="4:4">
      <c r="D61" s="139"/>
    </row>
    <row r="62" spans="4:4">
      <c r="D62" s="139"/>
    </row>
    <row r="63" spans="4:4">
      <c r="D63" s="139"/>
    </row>
    <row r="64" spans="4:4">
      <c r="D64" s="139"/>
    </row>
    <row r="65" spans="4:4">
      <c r="D65" s="139"/>
    </row>
    <row r="66" spans="4:4">
      <c r="D66" s="139"/>
    </row>
    <row r="67" spans="4:4">
      <c r="D67" s="139"/>
    </row>
    <row r="68" spans="4:4">
      <c r="D68" s="139"/>
    </row>
    <row r="69" spans="4:4">
      <c r="D69" s="139"/>
    </row>
    <row r="70" spans="4:4">
      <c r="D70" s="139"/>
    </row>
    <row r="71" spans="4:4">
      <c r="D71" s="139"/>
    </row>
    <row r="72" spans="4:4">
      <c r="D72" s="139"/>
    </row>
    <row r="73" spans="4:4">
      <c r="D73" s="139"/>
    </row>
    <row r="74" spans="4:4">
      <c r="D74" s="139"/>
    </row>
    <row r="75" spans="4:4">
      <c r="D75" s="139"/>
    </row>
    <row r="76" spans="4:4">
      <c r="D76" s="139"/>
    </row>
    <row r="77" spans="4:4">
      <c r="D77" s="139"/>
    </row>
    <row r="78" spans="4:4">
      <c r="D78" s="139"/>
    </row>
    <row r="79" spans="4:4">
      <c r="D79" s="139"/>
    </row>
    <row r="80" spans="4:4">
      <c r="D80" s="139"/>
    </row>
    <row r="81" spans="4:4">
      <c r="D81" s="139"/>
    </row>
    <row r="82" spans="4:4">
      <c r="D82" s="139"/>
    </row>
    <row r="83" spans="4:4">
      <c r="D83" s="139"/>
    </row>
    <row r="84" spans="4:4">
      <c r="D84" s="139"/>
    </row>
    <row r="85" spans="4:4">
      <c r="D85" s="139"/>
    </row>
    <row r="86" spans="4:4">
      <c r="D86" s="139"/>
    </row>
    <row r="87" spans="4:4">
      <c r="D87" s="139"/>
    </row>
    <row r="88" spans="4:4">
      <c r="D88" s="139"/>
    </row>
    <row r="89" spans="4:4">
      <c r="D89" s="139"/>
    </row>
    <row r="90" spans="4:4">
      <c r="D90" s="139"/>
    </row>
    <row r="91" spans="4:4">
      <c r="D91" s="139"/>
    </row>
    <row r="92" spans="4:4">
      <c r="D92" s="139"/>
    </row>
    <row r="93" spans="4:4">
      <c r="D93" s="139"/>
    </row>
    <row r="94" spans="4:4">
      <c r="D94" s="139"/>
    </row>
    <row r="95" spans="4:4">
      <c r="D95" s="139"/>
    </row>
    <row r="96" spans="4:4">
      <c r="D96" s="139"/>
    </row>
    <row r="97" spans="4:4">
      <c r="D97" s="139"/>
    </row>
    <row r="98" spans="4:4">
      <c r="D98" s="139"/>
    </row>
    <row r="99" spans="4:4">
      <c r="D99" s="139"/>
    </row>
    <row r="100" spans="4:4">
      <c r="D100" s="139"/>
    </row>
    <row r="101" spans="4:4">
      <c r="D101" s="139"/>
    </row>
    <row r="102" spans="4:4">
      <c r="D102" s="139"/>
    </row>
    <row r="103" spans="4:4">
      <c r="D103" s="139"/>
    </row>
    <row r="104" spans="4:4">
      <c r="D104" s="139"/>
    </row>
    <row r="105" spans="4:4">
      <c r="D105" s="139"/>
    </row>
    <row r="106" spans="4:4">
      <c r="D106" s="139"/>
    </row>
    <row r="107" spans="4:4">
      <c r="D107" s="139"/>
    </row>
    <row r="108" spans="4:4">
      <c r="D108" s="139"/>
    </row>
    <row r="109" spans="4:4">
      <c r="D109" s="139"/>
    </row>
    <row r="110" spans="4:4">
      <c r="D110" s="139"/>
    </row>
    <row r="111" spans="4:4">
      <c r="D111" s="139"/>
    </row>
    <row r="112" spans="4:4">
      <c r="D112" s="139"/>
    </row>
    <row r="113" spans="4:4">
      <c r="D113" s="139"/>
    </row>
    <row r="114" spans="4:4">
      <c r="D114" s="139"/>
    </row>
    <row r="115" spans="4:4">
      <c r="D115" s="139"/>
    </row>
    <row r="116" spans="4:4">
      <c r="D116" s="139"/>
    </row>
    <row r="117" spans="4:4">
      <c r="D117" s="139"/>
    </row>
    <row r="118" spans="4:4">
      <c r="D118" s="139"/>
    </row>
    <row r="119" spans="4:4">
      <c r="D119" s="139"/>
    </row>
    <row r="120" spans="4:4">
      <c r="D120" s="139"/>
    </row>
    <row r="121" spans="4:4">
      <c r="D121" s="139"/>
    </row>
    <row r="122" spans="4:4">
      <c r="D122" s="139"/>
    </row>
    <row r="123" spans="4:4">
      <c r="D123" s="139"/>
    </row>
    <row r="124" spans="4:4">
      <c r="D124" s="139"/>
    </row>
    <row r="125" spans="4:4">
      <c r="D125" s="139"/>
    </row>
    <row r="126" spans="4:4">
      <c r="D126" s="139"/>
    </row>
    <row r="127" spans="4:4">
      <c r="D127" s="139"/>
    </row>
    <row r="128" spans="4:4">
      <c r="D128" s="139"/>
    </row>
    <row r="129" spans="4:4">
      <c r="D129" s="139"/>
    </row>
    <row r="130" spans="4:4">
      <c r="D130" s="139"/>
    </row>
    <row r="131" spans="4:4">
      <c r="D131" s="139"/>
    </row>
    <row r="132" spans="4:4">
      <c r="D132" s="139"/>
    </row>
    <row r="133" spans="4:4">
      <c r="D133" s="139"/>
    </row>
    <row r="134" spans="4:4">
      <c r="D134" s="139"/>
    </row>
    <row r="135" spans="4:4">
      <c r="D135" s="139"/>
    </row>
    <row r="136" spans="4:4">
      <c r="D136" s="139"/>
    </row>
    <row r="137" spans="4:4">
      <c r="D137" s="139"/>
    </row>
    <row r="138" spans="4:4">
      <c r="D138" s="139"/>
    </row>
    <row r="139" spans="4:4">
      <c r="D139" s="139"/>
    </row>
    <row r="140" spans="4:4">
      <c r="D140" s="139"/>
    </row>
    <row r="141" spans="4:4">
      <c r="D141" s="139"/>
    </row>
    <row r="142" spans="4:4">
      <c r="D142" s="139"/>
    </row>
    <row r="143" spans="4:4">
      <c r="D143" s="139"/>
    </row>
    <row r="144" spans="4:4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27" right="0.19685039370078741" top="0.78740157480314965" bottom="0.78740157480314965" header="0.31496062992125984" footer="0.31496062992125984"/>
  <pageSetup paperSize="9" orientation="portrait" copies="6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/>
  <dimension ref="A1:C36"/>
  <sheetViews>
    <sheetView workbookViewId="0"/>
  </sheetViews>
  <sheetFormatPr defaultRowHeight="12.75"/>
  <cols>
    <col min="1" max="1" width="36.140625" style="525" bestFit="1" customWidth="1"/>
    <col min="2" max="2" width="9" style="526" bestFit="1" customWidth="1"/>
    <col min="3" max="3" width="14.140625" style="526" bestFit="1" customWidth="1"/>
    <col min="4" max="256" width="9.140625" style="516"/>
    <col min="257" max="257" width="36.140625" style="516" bestFit="1" customWidth="1"/>
    <col min="258" max="258" width="9" style="516" bestFit="1" customWidth="1"/>
    <col min="259" max="259" width="14.140625" style="516" bestFit="1" customWidth="1"/>
    <col min="260" max="512" width="9.140625" style="516"/>
    <col min="513" max="513" width="36.140625" style="516" bestFit="1" customWidth="1"/>
    <col min="514" max="514" width="9" style="516" bestFit="1" customWidth="1"/>
    <col min="515" max="515" width="14.140625" style="516" bestFit="1" customWidth="1"/>
    <col min="516" max="768" width="9.140625" style="516"/>
    <col min="769" max="769" width="36.140625" style="516" bestFit="1" customWidth="1"/>
    <col min="770" max="770" width="9" style="516" bestFit="1" customWidth="1"/>
    <col min="771" max="771" width="14.140625" style="516" bestFit="1" customWidth="1"/>
    <col min="772" max="1024" width="9.140625" style="516"/>
    <col min="1025" max="1025" width="36.140625" style="516" bestFit="1" customWidth="1"/>
    <col min="1026" max="1026" width="9" style="516" bestFit="1" customWidth="1"/>
    <col min="1027" max="1027" width="14.140625" style="516" bestFit="1" customWidth="1"/>
    <col min="1028" max="1280" width="9.140625" style="516"/>
    <col min="1281" max="1281" width="36.140625" style="516" bestFit="1" customWidth="1"/>
    <col min="1282" max="1282" width="9" style="516" bestFit="1" customWidth="1"/>
    <col min="1283" max="1283" width="14.140625" style="516" bestFit="1" customWidth="1"/>
    <col min="1284" max="1536" width="9.140625" style="516"/>
    <col min="1537" max="1537" width="36.140625" style="516" bestFit="1" customWidth="1"/>
    <col min="1538" max="1538" width="9" style="516" bestFit="1" customWidth="1"/>
    <col min="1539" max="1539" width="14.140625" style="516" bestFit="1" customWidth="1"/>
    <col min="1540" max="1792" width="9.140625" style="516"/>
    <col min="1793" max="1793" width="36.140625" style="516" bestFit="1" customWidth="1"/>
    <col min="1794" max="1794" width="9" style="516" bestFit="1" customWidth="1"/>
    <col min="1795" max="1795" width="14.140625" style="516" bestFit="1" customWidth="1"/>
    <col min="1796" max="2048" width="9.140625" style="516"/>
    <col min="2049" max="2049" width="36.140625" style="516" bestFit="1" customWidth="1"/>
    <col min="2050" max="2050" width="9" style="516" bestFit="1" customWidth="1"/>
    <col min="2051" max="2051" width="14.140625" style="516" bestFit="1" customWidth="1"/>
    <col min="2052" max="2304" width="9.140625" style="516"/>
    <col min="2305" max="2305" width="36.140625" style="516" bestFit="1" customWidth="1"/>
    <col min="2306" max="2306" width="9" style="516" bestFit="1" customWidth="1"/>
    <col min="2307" max="2307" width="14.140625" style="516" bestFit="1" customWidth="1"/>
    <col min="2308" max="2560" width="9.140625" style="516"/>
    <col min="2561" max="2561" width="36.140625" style="516" bestFit="1" customWidth="1"/>
    <col min="2562" max="2562" width="9" style="516" bestFit="1" customWidth="1"/>
    <col min="2563" max="2563" width="14.140625" style="516" bestFit="1" customWidth="1"/>
    <col min="2564" max="2816" width="9.140625" style="516"/>
    <col min="2817" max="2817" width="36.140625" style="516" bestFit="1" customWidth="1"/>
    <col min="2818" max="2818" width="9" style="516" bestFit="1" customWidth="1"/>
    <col min="2819" max="2819" width="14.140625" style="516" bestFit="1" customWidth="1"/>
    <col min="2820" max="3072" width="9.140625" style="516"/>
    <col min="3073" max="3073" width="36.140625" style="516" bestFit="1" customWidth="1"/>
    <col min="3074" max="3074" width="9" style="516" bestFit="1" customWidth="1"/>
    <col min="3075" max="3075" width="14.140625" style="516" bestFit="1" customWidth="1"/>
    <col min="3076" max="3328" width="9.140625" style="516"/>
    <col min="3329" max="3329" width="36.140625" style="516" bestFit="1" customWidth="1"/>
    <col min="3330" max="3330" width="9" style="516" bestFit="1" customWidth="1"/>
    <col min="3331" max="3331" width="14.140625" style="516" bestFit="1" customWidth="1"/>
    <col min="3332" max="3584" width="9.140625" style="516"/>
    <col min="3585" max="3585" width="36.140625" style="516" bestFit="1" customWidth="1"/>
    <col min="3586" max="3586" width="9" style="516" bestFit="1" customWidth="1"/>
    <col min="3587" max="3587" width="14.140625" style="516" bestFit="1" customWidth="1"/>
    <col min="3588" max="3840" width="9.140625" style="516"/>
    <col min="3841" max="3841" width="36.140625" style="516" bestFit="1" customWidth="1"/>
    <col min="3842" max="3842" width="9" style="516" bestFit="1" customWidth="1"/>
    <col min="3843" max="3843" width="14.140625" style="516" bestFit="1" customWidth="1"/>
    <col min="3844" max="4096" width="9.140625" style="516"/>
    <col min="4097" max="4097" width="36.140625" style="516" bestFit="1" customWidth="1"/>
    <col min="4098" max="4098" width="9" style="516" bestFit="1" customWidth="1"/>
    <col min="4099" max="4099" width="14.140625" style="516" bestFit="1" customWidth="1"/>
    <col min="4100" max="4352" width="9.140625" style="516"/>
    <col min="4353" max="4353" width="36.140625" style="516" bestFit="1" customWidth="1"/>
    <col min="4354" max="4354" width="9" style="516" bestFit="1" customWidth="1"/>
    <col min="4355" max="4355" width="14.140625" style="516" bestFit="1" customWidth="1"/>
    <col min="4356" max="4608" width="9.140625" style="516"/>
    <col min="4609" max="4609" width="36.140625" style="516" bestFit="1" customWidth="1"/>
    <col min="4610" max="4610" width="9" style="516" bestFit="1" customWidth="1"/>
    <col min="4611" max="4611" width="14.140625" style="516" bestFit="1" customWidth="1"/>
    <col min="4612" max="4864" width="9.140625" style="516"/>
    <col min="4865" max="4865" width="36.140625" style="516" bestFit="1" customWidth="1"/>
    <col min="4866" max="4866" width="9" style="516" bestFit="1" customWidth="1"/>
    <col min="4867" max="4867" width="14.140625" style="516" bestFit="1" customWidth="1"/>
    <col min="4868" max="5120" width="9.140625" style="516"/>
    <col min="5121" max="5121" width="36.140625" style="516" bestFit="1" customWidth="1"/>
    <col min="5122" max="5122" width="9" style="516" bestFit="1" customWidth="1"/>
    <col min="5123" max="5123" width="14.140625" style="516" bestFit="1" customWidth="1"/>
    <col min="5124" max="5376" width="9.140625" style="516"/>
    <col min="5377" max="5377" width="36.140625" style="516" bestFit="1" customWidth="1"/>
    <col min="5378" max="5378" width="9" style="516" bestFit="1" customWidth="1"/>
    <col min="5379" max="5379" width="14.140625" style="516" bestFit="1" customWidth="1"/>
    <col min="5380" max="5632" width="9.140625" style="516"/>
    <col min="5633" max="5633" width="36.140625" style="516" bestFit="1" customWidth="1"/>
    <col min="5634" max="5634" width="9" style="516" bestFit="1" customWidth="1"/>
    <col min="5635" max="5635" width="14.140625" style="516" bestFit="1" customWidth="1"/>
    <col min="5636" max="5888" width="9.140625" style="516"/>
    <col min="5889" max="5889" width="36.140625" style="516" bestFit="1" customWidth="1"/>
    <col min="5890" max="5890" width="9" style="516" bestFit="1" customWidth="1"/>
    <col min="5891" max="5891" width="14.140625" style="516" bestFit="1" customWidth="1"/>
    <col min="5892" max="6144" width="9.140625" style="516"/>
    <col min="6145" max="6145" width="36.140625" style="516" bestFit="1" customWidth="1"/>
    <col min="6146" max="6146" width="9" style="516" bestFit="1" customWidth="1"/>
    <col min="6147" max="6147" width="14.140625" style="516" bestFit="1" customWidth="1"/>
    <col min="6148" max="6400" width="9.140625" style="516"/>
    <col min="6401" max="6401" width="36.140625" style="516" bestFit="1" customWidth="1"/>
    <col min="6402" max="6402" width="9" style="516" bestFit="1" customWidth="1"/>
    <col min="6403" max="6403" width="14.140625" style="516" bestFit="1" customWidth="1"/>
    <col min="6404" max="6656" width="9.140625" style="516"/>
    <col min="6657" max="6657" width="36.140625" style="516" bestFit="1" customWidth="1"/>
    <col min="6658" max="6658" width="9" style="516" bestFit="1" customWidth="1"/>
    <col min="6659" max="6659" width="14.140625" style="516" bestFit="1" customWidth="1"/>
    <col min="6660" max="6912" width="9.140625" style="516"/>
    <col min="6913" max="6913" width="36.140625" style="516" bestFit="1" customWidth="1"/>
    <col min="6914" max="6914" width="9" style="516" bestFit="1" customWidth="1"/>
    <col min="6915" max="6915" width="14.140625" style="516" bestFit="1" customWidth="1"/>
    <col min="6916" max="7168" width="9.140625" style="516"/>
    <col min="7169" max="7169" width="36.140625" style="516" bestFit="1" customWidth="1"/>
    <col min="7170" max="7170" width="9" style="516" bestFit="1" customWidth="1"/>
    <col min="7171" max="7171" width="14.140625" style="516" bestFit="1" customWidth="1"/>
    <col min="7172" max="7424" width="9.140625" style="516"/>
    <col min="7425" max="7425" width="36.140625" style="516" bestFit="1" customWidth="1"/>
    <col min="7426" max="7426" width="9" style="516" bestFit="1" customWidth="1"/>
    <col min="7427" max="7427" width="14.140625" style="516" bestFit="1" customWidth="1"/>
    <col min="7428" max="7680" width="9.140625" style="516"/>
    <col min="7681" max="7681" width="36.140625" style="516" bestFit="1" customWidth="1"/>
    <col min="7682" max="7682" width="9" style="516" bestFit="1" customWidth="1"/>
    <col min="7683" max="7683" width="14.140625" style="516" bestFit="1" customWidth="1"/>
    <col min="7684" max="7936" width="9.140625" style="516"/>
    <col min="7937" max="7937" width="36.140625" style="516" bestFit="1" customWidth="1"/>
    <col min="7938" max="7938" width="9" style="516" bestFit="1" customWidth="1"/>
    <col min="7939" max="7939" width="14.140625" style="516" bestFit="1" customWidth="1"/>
    <col min="7940" max="8192" width="9.140625" style="516"/>
    <col min="8193" max="8193" width="36.140625" style="516" bestFit="1" customWidth="1"/>
    <col min="8194" max="8194" width="9" style="516" bestFit="1" customWidth="1"/>
    <col min="8195" max="8195" width="14.140625" style="516" bestFit="1" customWidth="1"/>
    <col min="8196" max="8448" width="9.140625" style="516"/>
    <col min="8449" max="8449" width="36.140625" style="516" bestFit="1" customWidth="1"/>
    <col min="8450" max="8450" width="9" style="516" bestFit="1" customWidth="1"/>
    <col min="8451" max="8451" width="14.140625" style="516" bestFit="1" customWidth="1"/>
    <col min="8452" max="8704" width="9.140625" style="516"/>
    <col min="8705" max="8705" width="36.140625" style="516" bestFit="1" customWidth="1"/>
    <col min="8706" max="8706" width="9" style="516" bestFit="1" customWidth="1"/>
    <col min="8707" max="8707" width="14.140625" style="516" bestFit="1" customWidth="1"/>
    <col min="8708" max="8960" width="9.140625" style="516"/>
    <col min="8961" max="8961" width="36.140625" style="516" bestFit="1" customWidth="1"/>
    <col min="8962" max="8962" width="9" style="516" bestFit="1" customWidth="1"/>
    <col min="8963" max="8963" width="14.140625" style="516" bestFit="1" customWidth="1"/>
    <col min="8964" max="9216" width="9.140625" style="516"/>
    <col min="9217" max="9217" width="36.140625" style="516" bestFit="1" customWidth="1"/>
    <col min="9218" max="9218" width="9" style="516" bestFit="1" customWidth="1"/>
    <col min="9219" max="9219" width="14.140625" style="516" bestFit="1" customWidth="1"/>
    <col min="9220" max="9472" width="9.140625" style="516"/>
    <col min="9473" max="9473" width="36.140625" style="516" bestFit="1" customWidth="1"/>
    <col min="9474" max="9474" width="9" style="516" bestFit="1" customWidth="1"/>
    <col min="9475" max="9475" width="14.140625" style="516" bestFit="1" customWidth="1"/>
    <col min="9476" max="9728" width="9.140625" style="516"/>
    <col min="9729" max="9729" width="36.140625" style="516" bestFit="1" customWidth="1"/>
    <col min="9730" max="9730" width="9" style="516" bestFit="1" customWidth="1"/>
    <col min="9731" max="9731" width="14.140625" style="516" bestFit="1" customWidth="1"/>
    <col min="9732" max="9984" width="9.140625" style="516"/>
    <col min="9985" max="9985" width="36.140625" style="516" bestFit="1" customWidth="1"/>
    <col min="9986" max="9986" width="9" style="516" bestFit="1" customWidth="1"/>
    <col min="9987" max="9987" width="14.140625" style="516" bestFit="1" customWidth="1"/>
    <col min="9988" max="10240" width="9.140625" style="516"/>
    <col min="10241" max="10241" width="36.140625" style="516" bestFit="1" customWidth="1"/>
    <col min="10242" max="10242" width="9" style="516" bestFit="1" customWidth="1"/>
    <col min="10243" max="10243" width="14.140625" style="516" bestFit="1" customWidth="1"/>
    <col min="10244" max="10496" width="9.140625" style="516"/>
    <col min="10497" max="10497" width="36.140625" style="516" bestFit="1" customWidth="1"/>
    <col min="10498" max="10498" width="9" style="516" bestFit="1" customWidth="1"/>
    <col min="10499" max="10499" width="14.140625" style="516" bestFit="1" customWidth="1"/>
    <col min="10500" max="10752" width="9.140625" style="516"/>
    <col min="10753" max="10753" width="36.140625" style="516" bestFit="1" customWidth="1"/>
    <col min="10754" max="10754" width="9" style="516" bestFit="1" customWidth="1"/>
    <col min="10755" max="10755" width="14.140625" style="516" bestFit="1" customWidth="1"/>
    <col min="10756" max="11008" width="9.140625" style="516"/>
    <col min="11009" max="11009" width="36.140625" style="516" bestFit="1" customWidth="1"/>
    <col min="11010" max="11010" width="9" style="516" bestFit="1" customWidth="1"/>
    <col min="11011" max="11011" width="14.140625" style="516" bestFit="1" customWidth="1"/>
    <col min="11012" max="11264" width="9.140625" style="516"/>
    <col min="11265" max="11265" width="36.140625" style="516" bestFit="1" customWidth="1"/>
    <col min="11266" max="11266" width="9" style="516" bestFit="1" customWidth="1"/>
    <col min="11267" max="11267" width="14.140625" style="516" bestFit="1" customWidth="1"/>
    <col min="11268" max="11520" width="9.140625" style="516"/>
    <col min="11521" max="11521" width="36.140625" style="516" bestFit="1" customWidth="1"/>
    <col min="11522" max="11522" width="9" style="516" bestFit="1" customWidth="1"/>
    <col min="11523" max="11523" width="14.140625" style="516" bestFit="1" customWidth="1"/>
    <col min="11524" max="11776" width="9.140625" style="516"/>
    <col min="11777" max="11777" width="36.140625" style="516" bestFit="1" customWidth="1"/>
    <col min="11778" max="11778" width="9" style="516" bestFit="1" customWidth="1"/>
    <col min="11779" max="11779" width="14.140625" style="516" bestFit="1" customWidth="1"/>
    <col min="11780" max="12032" width="9.140625" style="516"/>
    <col min="12033" max="12033" width="36.140625" style="516" bestFit="1" customWidth="1"/>
    <col min="12034" max="12034" width="9" style="516" bestFit="1" customWidth="1"/>
    <col min="12035" max="12035" width="14.140625" style="516" bestFit="1" customWidth="1"/>
    <col min="12036" max="12288" width="9.140625" style="516"/>
    <col min="12289" max="12289" width="36.140625" style="516" bestFit="1" customWidth="1"/>
    <col min="12290" max="12290" width="9" style="516" bestFit="1" customWidth="1"/>
    <col min="12291" max="12291" width="14.140625" style="516" bestFit="1" customWidth="1"/>
    <col min="12292" max="12544" width="9.140625" style="516"/>
    <col min="12545" max="12545" width="36.140625" style="516" bestFit="1" customWidth="1"/>
    <col min="12546" max="12546" width="9" style="516" bestFit="1" customWidth="1"/>
    <col min="12547" max="12547" width="14.140625" style="516" bestFit="1" customWidth="1"/>
    <col min="12548" max="12800" width="9.140625" style="516"/>
    <col min="12801" max="12801" width="36.140625" style="516" bestFit="1" customWidth="1"/>
    <col min="12802" max="12802" width="9" style="516" bestFit="1" customWidth="1"/>
    <col min="12803" max="12803" width="14.140625" style="516" bestFit="1" customWidth="1"/>
    <col min="12804" max="13056" width="9.140625" style="516"/>
    <col min="13057" max="13057" width="36.140625" style="516" bestFit="1" customWidth="1"/>
    <col min="13058" max="13058" width="9" style="516" bestFit="1" customWidth="1"/>
    <col min="13059" max="13059" width="14.140625" style="516" bestFit="1" customWidth="1"/>
    <col min="13060" max="13312" width="9.140625" style="516"/>
    <col min="13313" max="13313" width="36.140625" style="516" bestFit="1" customWidth="1"/>
    <col min="13314" max="13314" width="9" style="516" bestFit="1" customWidth="1"/>
    <col min="13315" max="13315" width="14.140625" style="516" bestFit="1" customWidth="1"/>
    <col min="13316" max="13568" width="9.140625" style="516"/>
    <col min="13569" max="13569" width="36.140625" style="516" bestFit="1" customWidth="1"/>
    <col min="13570" max="13570" width="9" style="516" bestFit="1" customWidth="1"/>
    <col min="13571" max="13571" width="14.140625" style="516" bestFit="1" customWidth="1"/>
    <col min="13572" max="13824" width="9.140625" style="516"/>
    <col min="13825" max="13825" width="36.140625" style="516" bestFit="1" customWidth="1"/>
    <col min="13826" max="13826" width="9" style="516" bestFit="1" customWidth="1"/>
    <col min="13827" max="13827" width="14.140625" style="516" bestFit="1" customWidth="1"/>
    <col min="13828" max="14080" width="9.140625" style="516"/>
    <col min="14081" max="14081" width="36.140625" style="516" bestFit="1" customWidth="1"/>
    <col min="14082" max="14082" width="9" style="516" bestFit="1" customWidth="1"/>
    <col min="14083" max="14083" width="14.140625" style="516" bestFit="1" customWidth="1"/>
    <col min="14084" max="14336" width="9.140625" style="516"/>
    <col min="14337" max="14337" width="36.140625" style="516" bestFit="1" customWidth="1"/>
    <col min="14338" max="14338" width="9" style="516" bestFit="1" customWidth="1"/>
    <col min="14339" max="14339" width="14.140625" style="516" bestFit="1" customWidth="1"/>
    <col min="14340" max="14592" width="9.140625" style="516"/>
    <col min="14593" max="14593" width="36.140625" style="516" bestFit="1" customWidth="1"/>
    <col min="14594" max="14594" width="9" style="516" bestFit="1" customWidth="1"/>
    <col min="14595" max="14595" width="14.140625" style="516" bestFit="1" customWidth="1"/>
    <col min="14596" max="14848" width="9.140625" style="516"/>
    <col min="14849" max="14849" width="36.140625" style="516" bestFit="1" customWidth="1"/>
    <col min="14850" max="14850" width="9" style="516" bestFit="1" customWidth="1"/>
    <col min="14851" max="14851" width="14.140625" style="516" bestFit="1" customWidth="1"/>
    <col min="14852" max="15104" width="9.140625" style="516"/>
    <col min="15105" max="15105" width="36.140625" style="516" bestFit="1" customWidth="1"/>
    <col min="15106" max="15106" width="9" style="516" bestFit="1" customWidth="1"/>
    <col min="15107" max="15107" width="14.140625" style="516" bestFit="1" customWidth="1"/>
    <col min="15108" max="15360" width="9.140625" style="516"/>
    <col min="15361" max="15361" width="36.140625" style="516" bestFit="1" customWidth="1"/>
    <col min="15362" max="15362" width="9" style="516" bestFit="1" customWidth="1"/>
    <col min="15363" max="15363" width="14.140625" style="516" bestFit="1" customWidth="1"/>
    <col min="15364" max="15616" width="9.140625" style="516"/>
    <col min="15617" max="15617" width="36.140625" style="516" bestFit="1" customWidth="1"/>
    <col min="15618" max="15618" width="9" style="516" bestFit="1" customWidth="1"/>
    <col min="15619" max="15619" width="14.140625" style="516" bestFit="1" customWidth="1"/>
    <col min="15620" max="15872" width="9.140625" style="516"/>
    <col min="15873" max="15873" width="36.140625" style="516" bestFit="1" customWidth="1"/>
    <col min="15874" max="15874" width="9" style="516" bestFit="1" customWidth="1"/>
    <col min="15875" max="15875" width="14.140625" style="516" bestFit="1" customWidth="1"/>
    <col min="15876" max="16128" width="9.140625" style="516"/>
    <col min="16129" max="16129" width="36.140625" style="516" bestFit="1" customWidth="1"/>
    <col min="16130" max="16130" width="9" style="516" bestFit="1" customWidth="1"/>
    <col min="16131" max="16131" width="14.140625" style="516" bestFit="1" customWidth="1"/>
    <col min="16132" max="16384" width="9.140625" style="516"/>
  </cols>
  <sheetData>
    <row r="1" spans="1:3">
      <c r="A1" s="514" t="s">
        <v>6</v>
      </c>
      <c r="B1" s="515" t="s">
        <v>844</v>
      </c>
      <c r="C1" s="515" t="s">
        <v>845</v>
      </c>
    </row>
    <row r="2" spans="1:3">
      <c r="A2" s="517" t="s">
        <v>846</v>
      </c>
      <c r="B2" s="518"/>
      <c r="C2" s="518"/>
    </row>
    <row r="3" spans="1:3">
      <c r="A3" s="514" t="s">
        <v>32</v>
      </c>
      <c r="B3" s="519">
        <f>DCC</f>
        <v>0</v>
      </c>
      <c r="C3" s="519"/>
    </row>
    <row r="4" spans="1:3">
      <c r="A4" s="514" t="s">
        <v>847</v>
      </c>
      <c r="B4" s="519">
        <f>B3/100*3.6</f>
        <v>0</v>
      </c>
      <c r="C4" s="519">
        <f>B3/100*1</f>
        <v>0</v>
      </c>
    </row>
    <row r="5" spans="1:3">
      <c r="A5" s="514" t="s">
        <v>848</v>
      </c>
      <c r="B5" s="519"/>
      <c r="C5" s="519">
        <f>MCMA</f>
        <v>0</v>
      </c>
    </row>
    <row r="6" spans="1:3">
      <c r="A6" s="514" t="s">
        <v>849</v>
      </c>
      <c r="B6" s="519"/>
      <c r="C6" s="519">
        <f>MCMO</f>
        <v>0</v>
      </c>
    </row>
    <row r="7" spans="1:3">
      <c r="A7" s="520" t="s">
        <v>850</v>
      </c>
      <c r="B7" s="521">
        <f>SUM(B3:B6)</f>
        <v>0</v>
      </c>
      <c r="C7" s="521">
        <f>SUM(C3:C6)</f>
        <v>0</v>
      </c>
    </row>
    <row r="8" spans="1:3">
      <c r="A8" s="514" t="s">
        <v>851</v>
      </c>
      <c r="B8" s="519"/>
      <c r="C8" s="519">
        <f>MCC/100*6</f>
        <v>0</v>
      </c>
    </row>
    <row r="9" spans="1:3">
      <c r="A9" s="514" t="s">
        <v>101</v>
      </c>
      <c r="B9" s="519"/>
      <c r="C9" s="519">
        <v>0</v>
      </c>
    </row>
    <row r="10" spans="1:3">
      <c r="A10" s="514" t="s">
        <v>67</v>
      </c>
      <c r="B10" s="519"/>
      <c r="C10" s="519">
        <v>0</v>
      </c>
    </row>
    <row r="11" spans="1:3">
      <c r="A11" s="514" t="s">
        <v>852</v>
      </c>
      <c r="B11" s="519"/>
      <c r="C11" s="519">
        <v>0</v>
      </c>
    </row>
    <row r="12" spans="1:3">
      <c r="A12" s="520" t="s">
        <v>853</v>
      </c>
      <c r="B12" s="521">
        <f>SUM(B7:B11)</f>
        <v>0</v>
      </c>
      <c r="C12" s="521">
        <f>SUM(C7:C11)</f>
        <v>0</v>
      </c>
    </row>
    <row r="13" spans="1:3">
      <c r="A13" s="514" t="s">
        <v>854</v>
      </c>
      <c r="B13" s="519"/>
      <c r="C13" s="519">
        <f>(B12+C12)/100*1.5</f>
        <v>0</v>
      </c>
    </row>
    <row r="14" spans="1:3">
      <c r="A14" s="514" t="s">
        <v>855</v>
      </c>
      <c r="B14" s="519"/>
      <c r="C14" s="519">
        <f>(B12+C12)/100*1.5</f>
        <v>0</v>
      </c>
    </row>
    <row r="15" spans="1:3">
      <c r="A15" s="514" t="s">
        <v>856</v>
      </c>
      <c r="B15" s="519"/>
      <c r="C15" s="519">
        <f>(B7+C7)/100*6</f>
        <v>0</v>
      </c>
    </row>
    <row r="16" spans="1:3">
      <c r="A16" s="517" t="s">
        <v>857</v>
      </c>
      <c r="B16" s="518"/>
      <c r="C16" s="518">
        <f>SUM(B12:C15)</f>
        <v>0</v>
      </c>
    </row>
    <row r="17" spans="1:3">
      <c r="A17" s="514" t="s">
        <v>445</v>
      </c>
      <c r="B17" s="519"/>
      <c r="C17" s="519"/>
    </row>
    <row r="18" spans="1:3">
      <c r="A18" s="517" t="s">
        <v>29</v>
      </c>
      <c r="B18" s="518"/>
      <c r="C18" s="518"/>
    </row>
    <row r="19" spans="1:3">
      <c r="A19" s="514" t="s">
        <v>858</v>
      </c>
      <c r="B19" s="519"/>
      <c r="C19" s="519">
        <f>C12/100*3.25</f>
        <v>0</v>
      </c>
    </row>
    <row r="20" spans="1:3">
      <c r="A20" s="514" t="s">
        <v>859</v>
      </c>
      <c r="B20" s="519"/>
      <c r="C20" s="519">
        <f>C12/100*5</f>
        <v>0</v>
      </c>
    </row>
    <row r="21" spans="1:3">
      <c r="A21" s="517" t="s">
        <v>860</v>
      </c>
      <c r="B21" s="518"/>
      <c r="C21" s="518">
        <f>SUM(C19:C20)</f>
        <v>0</v>
      </c>
    </row>
    <row r="22" spans="1:3">
      <c r="A22" s="514" t="s">
        <v>861</v>
      </c>
      <c r="B22" s="519"/>
      <c r="C22" s="519">
        <v>0</v>
      </c>
    </row>
    <row r="23" spans="1:3">
      <c r="A23" s="514" t="s">
        <v>445</v>
      </c>
      <c r="B23" s="519"/>
      <c r="C23" s="519"/>
    </row>
    <row r="24" spans="1:3" ht="14.25">
      <c r="A24" s="522" t="s">
        <v>862</v>
      </c>
      <c r="B24" s="523"/>
      <c r="C24" s="523">
        <f>C16+C21</f>
        <v>0</v>
      </c>
    </row>
    <row r="25" spans="1:3">
      <c r="A25" s="514" t="s">
        <v>863</v>
      </c>
      <c r="B25" s="519">
        <f>C24</f>
        <v>0</v>
      </c>
      <c r="C25" s="519">
        <f>B25/100*21</f>
        <v>0</v>
      </c>
    </row>
    <row r="26" spans="1:3">
      <c r="A26" s="514" t="s">
        <v>864</v>
      </c>
      <c r="B26" s="519">
        <v>0</v>
      </c>
      <c r="C26" s="519">
        <v>0</v>
      </c>
    </row>
    <row r="27" spans="1:3" ht="14.25">
      <c r="A27" s="522" t="s">
        <v>865</v>
      </c>
      <c r="B27" s="523"/>
      <c r="C27" s="523">
        <f>C24+C25</f>
        <v>0</v>
      </c>
    </row>
    <row r="28" spans="1:3">
      <c r="A28" s="514" t="s">
        <v>445</v>
      </c>
      <c r="B28" s="519"/>
      <c r="C28" s="519"/>
    </row>
    <row r="29" spans="1:3">
      <c r="A29" s="514" t="s">
        <v>866</v>
      </c>
      <c r="B29" s="519"/>
      <c r="C29" s="519">
        <v>0</v>
      </c>
    </row>
    <row r="30" spans="1:3">
      <c r="A30" s="514" t="s">
        <v>866</v>
      </c>
      <c r="B30" s="519"/>
      <c r="C30" s="519">
        <v>0</v>
      </c>
    </row>
    <row r="31" spans="1:3">
      <c r="A31" s="517" t="s">
        <v>867</v>
      </c>
      <c r="B31" s="524" t="s">
        <v>868</v>
      </c>
      <c r="C31" s="524" t="s">
        <v>33</v>
      </c>
    </row>
    <row r="32" spans="1:3">
      <c r="A32" s="514" t="s">
        <v>476</v>
      </c>
      <c r="B32" s="519">
        <f>DCMA</f>
        <v>0</v>
      </c>
      <c r="C32" s="519">
        <f>DCMO</f>
        <v>0</v>
      </c>
    </row>
    <row r="33" spans="1:3">
      <c r="A33" s="514" t="s">
        <v>869</v>
      </c>
      <c r="B33" s="519">
        <f>D1MA</f>
        <v>0</v>
      </c>
      <c r="C33" s="519">
        <f>D1MO</f>
        <v>0</v>
      </c>
    </row>
    <row r="34" spans="1:3">
      <c r="A34" s="514" t="s">
        <v>105</v>
      </c>
      <c r="B34" s="519">
        <f>MCMA</f>
        <v>0</v>
      </c>
      <c r="C34" s="519">
        <f>MCMO</f>
        <v>0</v>
      </c>
    </row>
    <row r="35" spans="1:3">
      <c r="A35" s="514" t="s">
        <v>870</v>
      </c>
      <c r="B35" s="519">
        <f>M1MA</f>
        <v>0</v>
      </c>
      <c r="C35" s="519">
        <f>M1MO</f>
        <v>0</v>
      </c>
    </row>
    <row r="36" spans="1:3">
      <c r="A36" s="514" t="s">
        <v>445</v>
      </c>
      <c r="B36" s="519"/>
      <c r="C36" s="519"/>
    </row>
  </sheetData>
  <pageMargins left="0.98425196850393704" right="0.39370078740157483" top="0.98425196850393704" bottom="0.98425196850393704" header="0.51181102362204722" footer="0.51181102362204722"/>
  <pageSetup paperSize="9" orientation="portrait" copies="6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">
    <pageSetUpPr fitToPage="1"/>
  </sheetPr>
  <dimension ref="A1:I93"/>
  <sheetViews>
    <sheetView topLeftCell="A55" workbookViewId="0">
      <selection activeCell="F36" sqref="F36:F89"/>
    </sheetView>
  </sheetViews>
  <sheetFormatPr defaultRowHeight="12.75"/>
  <cols>
    <col min="1" max="1" width="99.140625" style="525" bestFit="1" customWidth="1"/>
    <col min="2" max="2" width="3.5703125" style="525" bestFit="1" customWidth="1"/>
    <col min="3" max="3" width="5.85546875" style="526" bestFit="1" customWidth="1"/>
    <col min="4" max="4" width="8" style="526" bestFit="1" customWidth="1"/>
    <col min="5" max="5" width="12.5703125" style="526" bestFit="1" customWidth="1"/>
    <col min="6" max="6" width="7.140625" style="526" bestFit="1" customWidth="1"/>
    <col min="7" max="7" width="12.5703125" style="526" bestFit="1" customWidth="1"/>
    <col min="8" max="8" width="8" style="526" bestFit="1" customWidth="1"/>
    <col min="9" max="9" width="14.140625" style="526" bestFit="1" customWidth="1"/>
    <col min="10" max="256" width="9.140625" style="516"/>
    <col min="257" max="257" width="99.140625" style="516" bestFit="1" customWidth="1"/>
    <col min="258" max="258" width="3.5703125" style="516" bestFit="1" customWidth="1"/>
    <col min="259" max="259" width="5.85546875" style="516" bestFit="1" customWidth="1"/>
    <col min="260" max="260" width="8" style="516" bestFit="1" customWidth="1"/>
    <col min="261" max="261" width="12.5703125" style="516" bestFit="1" customWidth="1"/>
    <col min="262" max="262" width="7.140625" style="516" bestFit="1" customWidth="1"/>
    <col min="263" max="263" width="12.5703125" style="516" bestFit="1" customWidth="1"/>
    <col min="264" max="264" width="8" style="516" bestFit="1" customWidth="1"/>
    <col min="265" max="265" width="14.140625" style="516" bestFit="1" customWidth="1"/>
    <col min="266" max="512" width="9.140625" style="516"/>
    <col min="513" max="513" width="99.140625" style="516" bestFit="1" customWidth="1"/>
    <col min="514" max="514" width="3.5703125" style="516" bestFit="1" customWidth="1"/>
    <col min="515" max="515" width="5.85546875" style="516" bestFit="1" customWidth="1"/>
    <col min="516" max="516" width="8" style="516" bestFit="1" customWidth="1"/>
    <col min="517" max="517" width="12.5703125" style="516" bestFit="1" customWidth="1"/>
    <col min="518" max="518" width="7.140625" style="516" bestFit="1" customWidth="1"/>
    <col min="519" max="519" width="12.5703125" style="516" bestFit="1" customWidth="1"/>
    <col min="520" max="520" width="8" style="516" bestFit="1" customWidth="1"/>
    <col min="521" max="521" width="14.140625" style="516" bestFit="1" customWidth="1"/>
    <col min="522" max="768" width="9.140625" style="516"/>
    <col min="769" max="769" width="99.140625" style="516" bestFit="1" customWidth="1"/>
    <col min="770" max="770" width="3.5703125" style="516" bestFit="1" customWidth="1"/>
    <col min="771" max="771" width="5.85546875" style="516" bestFit="1" customWidth="1"/>
    <col min="772" max="772" width="8" style="516" bestFit="1" customWidth="1"/>
    <col min="773" max="773" width="12.5703125" style="516" bestFit="1" customWidth="1"/>
    <col min="774" max="774" width="7.140625" style="516" bestFit="1" customWidth="1"/>
    <col min="775" max="775" width="12.5703125" style="516" bestFit="1" customWidth="1"/>
    <col min="776" max="776" width="8" style="516" bestFit="1" customWidth="1"/>
    <col min="777" max="777" width="14.140625" style="516" bestFit="1" customWidth="1"/>
    <col min="778" max="1024" width="9.140625" style="516"/>
    <col min="1025" max="1025" width="99.140625" style="516" bestFit="1" customWidth="1"/>
    <col min="1026" max="1026" width="3.5703125" style="516" bestFit="1" customWidth="1"/>
    <col min="1027" max="1027" width="5.85546875" style="516" bestFit="1" customWidth="1"/>
    <col min="1028" max="1028" width="8" style="516" bestFit="1" customWidth="1"/>
    <col min="1029" max="1029" width="12.5703125" style="516" bestFit="1" customWidth="1"/>
    <col min="1030" max="1030" width="7.140625" style="516" bestFit="1" customWidth="1"/>
    <col min="1031" max="1031" width="12.5703125" style="516" bestFit="1" customWidth="1"/>
    <col min="1032" max="1032" width="8" style="516" bestFit="1" customWidth="1"/>
    <col min="1033" max="1033" width="14.140625" style="516" bestFit="1" customWidth="1"/>
    <col min="1034" max="1280" width="9.140625" style="516"/>
    <col min="1281" max="1281" width="99.140625" style="516" bestFit="1" customWidth="1"/>
    <col min="1282" max="1282" width="3.5703125" style="516" bestFit="1" customWidth="1"/>
    <col min="1283" max="1283" width="5.85546875" style="516" bestFit="1" customWidth="1"/>
    <col min="1284" max="1284" width="8" style="516" bestFit="1" customWidth="1"/>
    <col min="1285" max="1285" width="12.5703125" style="516" bestFit="1" customWidth="1"/>
    <col min="1286" max="1286" width="7.140625" style="516" bestFit="1" customWidth="1"/>
    <col min="1287" max="1287" width="12.5703125" style="516" bestFit="1" customWidth="1"/>
    <col min="1288" max="1288" width="8" style="516" bestFit="1" customWidth="1"/>
    <col min="1289" max="1289" width="14.140625" style="516" bestFit="1" customWidth="1"/>
    <col min="1290" max="1536" width="9.140625" style="516"/>
    <col min="1537" max="1537" width="99.140625" style="516" bestFit="1" customWidth="1"/>
    <col min="1538" max="1538" width="3.5703125" style="516" bestFit="1" customWidth="1"/>
    <col min="1539" max="1539" width="5.85546875" style="516" bestFit="1" customWidth="1"/>
    <col min="1540" max="1540" width="8" style="516" bestFit="1" customWidth="1"/>
    <col min="1541" max="1541" width="12.5703125" style="516" bestFit="1" customWidth="1"/>
    <col min="1542" max="1542" width="7.140625" style="516" bestFit="1" customWidth="1"/>
    <col min="1543" max="1543" width="12.5703125" style="516" bestFit="1" customWidth="1"/>
    <col min="1544" max="1544" width="8" style="516" bestFit="1" customWidth="1"/>
    <col min="1545" max="1545" width="14.140625" style="516" bestFit="1" customWidth="1"/>
    <col min="1546" max="1792" width="9.140625" style="516"/>
    <col min="1793" max="1793" width="99.140625" style="516" bestFit="1" customWidth="1"/>
    <col min="1794" max="1794" width="3.5703125" style="516" bestFit="1" customWidth="1"/>
    <col min="1795" max="1795" width="5.85546875" style="516" bestFit="1" customWidth="1"/>
    <col min="1796" max="1796" width="8" style="516" bestFit="1" customWidth="1"/>
    <col min="1797" max="1797" width="12.5703125" style="516" bestFit="1" customWidth="1"/>
    <col min="1798" max="1798" width="7.140625" style="516" bestFit="1" customWidth="1"/>
    <col min="1799" max="1799" width="12.5703125" style="516" bestFit="1" customWidth="1"/>
    <col min="1800" max="1800" width="8" style="516" bestFit="1" customWidth="1"/>
    <col min="1801" max="1801" width="14.140625" style="516" bestFit="1" customWidth="1"/>
    <col min="1802" max="2048" width="9.140625" style="516"/>
    <col min="2049" max="2049" width="99.140625" style="516" bestFit="1" customWidth="1"/>
    <col min="2050" max="2050" width="3.5703125" style="516" bestFit="1" customWidth="1"/>
    <col min="2051" max="2051" width="5.85546875" style="516" bestFit="1" customWidth="1"/>
    <col min="2052" max="2052" width="8" style="516" bestFit="1" customWidth="1"/>
    <col min="2053" max="2053" width="12.5703125" style="516" bestFit="1" customWidth="1"/>
    <col min="2054" max="2054" width="7.140625" style="516" bestFit="1" customWidth="1"/>
    <col min="2055" max="2055" width="12.5703125" style="516" bestFit="1" customWidth="1"/>
    <col min="2056" max="2056" width="8" style="516" bestFit="1" customWidth="1"/>
    <col min="2057" max="2057" width="14.140625" style="516" bestFit="1" customWidth="1"/>
    <col min="2058" max="2304" width="9.140625" style="516"/>
    <col min="2305" max="2305" width="99.140625" style="516" bestFit="1" customWidth="1"/>
    <col min="2306" max="2306" width="3.5703125" style="516" bestFit="1" customWidth="1"/>
    <col min="2307" max="2307" width="5.85546875" style="516" bestFit="1" customWidth="1"/>
    <col min="2308" max="2308" width="8" style="516" bestFit="1" customWidth="1"/>
    <col min="2309" max="2309" width="12.5703125" style="516" bestFit="1" customWidth="1"/>
    <col min="2310" max="2310" width="7.140625" style="516" bestFit="1" customWidth="1"/>
    <col min="2311" max="2311" width="12.5703125" style="516" bestFit="1" customWidth="1"/>
    <col min="2312" max="2312" width="8" style="516" bestFit="1" customWidth="1"/>
    <col min="2313" max="2313" width="14.140625" style="516" bestFit="1" customWidth="1"/>
    <col min="2314" max="2560" width="9.140625" style="516"/>
    <col min="2561" max="2561" width="99.140625" style="516" bestFit="1" customWidth="1"/>
    <col min="2562" max="2562" width="3.5703125" style="516" bestFit="1" customWidth="1"/>
    <col min="2563" max="2563" width="5.85546875" style="516" bestFit="1" customWidth="1"/>
    <col min="2564" max="2564" width="8" style="516" bestFit="1" customWidth="1"/>
    <col min="2565" max="2565" width="12.5703125" style="516" bestFit="1" customWidth="1"/>
    <col min="2566" max="2566" width="7.140625" style="516" bestFit="1" customWidth="1"/>
    <col min="2567" max="2567" width="12.5703125" style="516" bestFit="1" customWidth="1"/>
    <col min="2568" max="2568" width="8" style="516" bestFit="1" customWidth="1"/>
    <col min="2569" max="2569" width="14.140625" style="516" bestFit="1" customWidth="1"/>
    <col min="2570" max="2816" width="9.140625" style="516"/>
    <col min="2817" max="2817" width="99.140625" style="516" bestFit="1" customWidth="1"/>
    <col min="2818" max="2818" width="3.5703125" style="516" bestFit="1" customWidth="1"/>
    <col min="2819" max="2819" width="5.85546875" style="516" bestFit="1" customWidth="1"/>
    <col min="2820" max="2820" width="8" style="516" bestFit="1" customWidth="1"/>
    <col min="2821" max="2821" width="12.5703125" style="516" bestFit="1" customWidth="1"/>
    <col min="2822" max="2822" width="7.140625" style="516" bestFit="1" customWidth="1"/>
    <col min="2823" max="2823" width="12.5703125" style="516" bestFit="1" customWidth="1"/>
    <col min="2824" max="2824" width="8" style="516" bestFit="1" customWidth="1"/>
    <col min="2825" max="2825" width="14.140625" style="516" bestFit="1" customWidth="1"/>
    <col min="2826" max="3072" width="9.140625" style="516"/>
    <col min="3073" max="3073" width="99.140625" style="516" bestFit="1" customWidth="1"/>
    <col min="3074" max="3074" width="3.5703125" style="516" bestFit="1" customWidth="1"/>
    <col min="3075" max="3075" width="5.85546875" style="516" bestFit="1" customWidth="1"/>
    <col min="3076" max="3076" width="8" style="516" bestFit="1" customWidth="1"/>
    <col min="3077" max="3077" width="12.5703125" style="516" bestFit="1" customWidth="1"/>
    <col min="3078" max="3078" width="7.140625" style="516" bestFit="1" customWidth="1"/>
    <col min="3079" max="3079" width="12.5703125" style="516" bestFit="1" customWidth="1"/>
    <col min="3080" max="3080" width="8" style="516" bestFit="1" customWidth="1"/>
    <col min="3081" max="3081" width="14.140625" style="516" bestFit="1" customWidth="1"/>
    <col min="3082" max="3328" width="9.140625" style="516"/>
    <col min="3329" max="3329" width="99.140625" style="516" bestFit="1" customWidth="1"/>
    <col min="3330" max="3330" width="3.5703125" style="516" bestFit="1" customWidth="1"/>
    <col min="3331" max="3331" width="5.85546875" style="516" bestFit="1" customWidth="1"/>
    <col min="3332" max="3332" width="8" style="516" bestFit="1" customWidth="1"/>
    <col min="3333" max="3333" width="12.5703125" style="516" bestFit="1" customWidth="1"/>
    <col min="3334" max="3334" width="7.140625" style="516" bestFit="1" customWidth="1"/>
    <col min="3335" max="3335" width="12.5703125" style="516" bestFit="1" customWidth="1"/>
    <col min="3336" max="3336" width="8" style="516" bestFit="1" customWidth="1"/>
    <col min="3337" max="3337" width="14.140625" style="516" bestFit="1" customWidth="1"/>
    <col min="3338" max="3584" width="9.140625" style="516"/>
    <col min="3585" max="3585" width="99.140625" style="516" bestFit="1" customWidth="1"/>
    <col min="3586" max="3586" width="3.5703125" style="516" bestFit="1" customWidth="1"/>
    <col min="3587" max="3587" width="5.85546875" style="516" bestFit="1" customWidth="1"/>
    <col min="3588" max="3588" width="8" style="516" bestFit="1" customWidth="1"/>
    <col min="3589" max="3589" width="12.5703125" style="516" bestFit="1" customWidth="1"/>
    <col min="3590" max="3590" width="7.140625" style="516" bestFit="1" customWidth="1"/>
    <col min="3591" max="3591" width="12.5703125" style="516" bestFit="1" customWidth="1"/>
    <col min="3592" max="3592" width="8" style="516" bestFit="1" customWidth="1"/>
    <col min="3593" max="3593" width="14.140625" style="516" bestFit="1" customWidth="1"/>
    <col min="3594" max="3840" width="9.140625" style="516"/>
    <col min="3841" max="3841" width="99.140625" style="516" bestFit="1" customWidth="1"/>
    <col min="3842" max="3842" width="3.5703125" style="516" bestFit="1" customWidth="1"/>
    <col min="3843" max="3843" width="5.85546875" style="516" bestFit="1" customWidth="1"/>
    <col min="3844" max="3844" width="8" style="516" bestFit="1" customWidth="1"/>
    <col min="3845" max="3845" width="12.5703125" style="516" bestFit="1" customWidth="1"/>
    <col min="3846" max="3846" width="7.140625" style="516" bestFit="1" customWidth="1"/>
    <col min="3847" max="3847" width="12.5703125" style="516" bestFit="1" customWidth="1"/>
    <col min="3848" max="3848" width="8" style="516" bestFit="1" customWidth="1"/>
    <col min="3849" max="3849" width="14.140625" style="516" bestFit="1" customWidth="1"/>
    <col min="3850" max="4096" width="9.140625" style="516"/>
    <col min="4097" max="4097" width="99.140625" style="516" bestFit="1" customWidth="1"/>
    <col min="4098" max="4098" width="3.5703125" style="516" bestFit="1" customWidth="1"/>
    <col min="4099" max="4099" width="5.85546875" style="516" bestFit="1" customWidth="1"/>
    <col min="4100" max="4100" width="8" style="516" bestFit="1" customWidth="1"/>
    <col min="4101" max="4101" width="12.5703125" style="516" bestFit="1" customWidth="1"/>
    <col min="4102" max="4102" width="7.140625" style="516" bestFit="1" customWidth="1"/>
    <col min="4103" max="4103" width="12.5703125" style="516" bestFit="1" customWidth="1"/>
    <col min="4104" max="4104" width="8" style="516" bestFit="1" customWidth="1"/>
    <col min="4105" max="4105" width="14.140625" style="516" bestFit="1" customWidth="1"/>
    <col min="4106" max="4352" width="9.140625" style="516"/>
    <col min="4353" max="4353" width="99.140625" style="516" bestFit="1" customWidth="1"/>
    <col min="4354" max="4354" width="3.5703125" style="516" bestFit="1" customWidth="1"/>
    <col min="4355" max="4355" width="5.85546875" style="516" bestFit="1" customWidth="1"/>
    <col min="4356" max="4356" width="8" style="516" bestFit="1" customWidth="1"/>
    <col min="4357" max="4357" width="12.5703125" style="516" bestFit="1" customWidth="1"/>
    <col min="4358" max="4358" width="7.140625" style="516" bestFit="1" customWidth="1"/>
    <col min="4359" max="4359" width="12.5703125" style="516" bestFit="1" customWidth="1"/>
    <col min="4360" max="4360" width="8" style="516" bestFit="1" customWidth="1"/>
    <col min="4361" max="4361" width="14.140625" style="516" bestFit="1" customWidth="1"/>
    <col min="4362" max="4608" width="9.140625" style="516"/>
    <col min="4609" max="4609" width="99.140625" style="516" bestFit="1" customWidth="1"/>
    <col min="4610" max="4610" width="3.5703125" style="516" bestFit="1" customWidth="1"/>
    <col min="4611" max="4611" width="5.85546875" style="516" bestFit="1" customWidth="1"/>
    <col min="4612" max="4612" width="8" style="516" bestFit="1" customWidth="1"/>
    <col min="4613" max="4613" width="12.5703125" style="516" bestFit="1" customWidth="1"/>
    <col min="4614" max="4614" width="7.140625" style="516" bestFit="1" customWidth="1"/>
    <col min="4615" max="4615" width="12.5703125" style="516" bestFit="1" customWidth="1"/>
    <col min="4616" max="4616" width="8" style="516" bestFit="1" customWidth="1"/>
    <col min="4617" max="4617" width="14.140625" style="516" bestFit="1" customWidth="1"/>
    <col min="4618" max="4864" width="9.140625" style="516"/>
    <col min="4865" max="4865" width="99.140625" style="516" bestFit="1" customWidth="1"/>
    <col min="4866" max="4866" width="3.5703125" style="516" bestFit="1" customWidth="1"/>
    <col min="4867" max="4867" width="5.85546875" style="516" bestFit="1" customWidth="1"/>
    <col min="4868" max="4868" width="8" style="516" bestFit="1" customWidth="1"/>
    <col min="4869" max="4869" width="12.5703125" style="516" bestFit="1" customWidth="1"/>
    <col min="4870" max="4870" width="7.140625" style="516" bestFit="1" customWidth="1"/>
    <col min="4871" max="4871" width="12.5703125" style="516" bestFit="1" customWidth="1"/>
    <col min="4872" max="4872" width="8" style="516" bestFit="1" customWidth="1"/>
    <col min="4873" max="4873" width="14.140625" style="516" bestFit="1" customWidth="1"/>
    <col min="4874" max="5120" width="9.140625" style="516"/>
    <col min="5121" max="5121" width="99.140625" style="516" bestFit="1" customWidth="1"/>
    <col min="5122" max="5122" width="3.5703125" style="516" bestFit="1" customWidth="1"/>
    <col min="5123" max="5123" width="5.85546875" style="516" bestFit="1" customWidth="1"/>
    <col min="5124" max="5124" width="8" style="516" bestFit="1" customWidth="1"/>
    <col min="5125" max="5125" width="12.5703125" style="516" bestFit="1" customWidth="1"/>
    <col min="5126" max="5126" width="7.140625" style="516" bestFit="1" customWidth="1"/>
    <col min="5127" max="5127" width="12.5703125" style="516" bestFit="1" customWidth="1"/>
    <col min="5128" max="5128" width="8" style="516" bestFit="1" customWidth="1"/>
    <col min="5129" max="5129" width="14.140625" style="516" bestFit="1" customWidth="1"/>
    <col min="5130" max="5376" width="9.140625" style="516"/>
    <col min="5377" max="5377" width="99.140625" style="516" bestFit="1" customWidth="1"/>
    <col min="5378" max="5378" width="3.5703125" style="516" bestFit="1" customWidth="1"/>
    <col min="5379" max="5379" width="5.85546875" style="516" bestFit="1" customWidth="1"/>
    <col min="5380" max="5380" width="8" style="516" bestFit="1" customWidth="1"/>
    <col min="5381" max="5381" width="12.5703125" style="516" bestFit="1" customWidth="1"/>
    <col min="5382" max="5382" width="7.140625" style="516" bestFit="1" customWidth="1"/>
    <col min="5383" max="5383" width="12.5703125" style="516" bestFit="1" customWidth="1"/>
    <col min="5384" max="5384" width="8" style="516" bestFit="1" customWidth="1"/>
    <col min="5385" max="5385" width="14.140625" style="516" bestFit="1" customWidth="1"/>
    <col min="5386" max="5632" width="9.140625" style="516"/>
    <col min="5633" max="5633" width="99.140625" style="516" bestFit="1" customWidth="1"/>
    <col min="5634" max="5634" width="3.5703125" style="516" bestFit="1" customWidth="1"/>
    <col min="5635" max="5635" width="5.85546875" style="516" bestFit="1" customWidth="1"/>
    <col min="5636" max="5636" width="8" style="516" bestFit="1" customWidth="1"/>
    <col min="5637" max="5637" width="12.5703125" style="516" bestFit="1" customWidth="1"/>
    <col min="5638" max="5638" width="7.140625" style="516" bestFit="1" customWidth="1"/>
    <col min="5639" max="5639" width="12.5703125" style="516" bestFit="1" customWidth="1"/>
    <col min="5640" max="5640" width="8" style="516" bestFit="1" customWidth="1"/>
    <col min="5641" max="5641" width="14.140625" style="516" bestFit="1" customWidth="1"/>
    <col min="5642" max="5888" width="9.140625" style="516"/>
    <col min="5889" max="5889" width="99.140625" style="516" bestFit="1" customWidth="1"/>
    <col min="5890" max="5890" width="3.5703125" style="516" bestFit="1" customWidth="1"/>
    <col min="5891" max="5891" width="5.85546875" style="516" bestFit="1" customWidth="1"/>
    <col min="5892" max="5892" width="8" style="516" bestFit="1" customWidth="1"/>
    <col min="5893" max="5893" width="12.5703125" style="516" bestFit="1" customWidth="1"/>
    <col min="5894" max="5894" width="7.140625" style="516" bestFit="1" customWidth="1"/>
    <col min="5895" max="5895" width="12.5703125" style="516" bestFit="1" customWidth="1"/>
    <col min="5896" max="5896" width="8" style="516" bestFit="1" customWidth="1"/>
    <col min="5897" max="5897" width="14.140625" style="516" bestFit="1" customWidth="1"/>
    <col min="5898" max="6144" width="9.140625" style="516"/>
    <col min="6145" max="6145" width="99.140625" style="516" bestFit="1" customWidth="1"/>
    <col min="6146" max="6146" width="3.5703125" style="516" bestFit="1" customWidth="1"/>
    <col min="6147" max="6147" width="5.85546875" style="516" bestFit="1" customWidth="1"/>
    <col min="6148" max="6148" width="8" style="516" bestFit="1" customWidth="1"/>
    <col min="6149" max="6149" width="12.5703125" style="516" bestFit="1" customWidth="1"/>
    <col min="6150" max="6150" width="7.140625" style="516" bestFit="1" customWidth="1"/>
    <col min="6151" max="6151" width="12.5703125" style="516" bestFit="1" customWidth="1"/>
    <col min="6152" max="6152" width="8" style="516" bestFit="1" customWidth="1"/>
    <col min="6153" max="6153" width="14.140625" style="516" bestFit="1" customWidth="1"/>
    <col min="6154" max="6400" width="9.140625" style="516"/>
    <col min="6401" max="6401" width="99.140625" style="516" bestFit="1" customWidth="1"/>
    <col min="6402" max="6402" width="3.5703125" style="516" bestFit="1" customWidth="1"/>
    <col min="6403" max="6403" width="5.85546875" style="516" bestFit="1" customWidth="1"/>
    <col min="6404" max="6404" width="8" style="516" bestFit="1" customWidth="1"/>
    <col min="6405" max="6405" width="12.5703125" style="516" bestFit="1" customWidth="1"/>
    <col min="6406" max="6406" width="7.140625" style="516" bestFit="1" customWidth="1"/>
    <col min="6407" max="6407" width="12.5703125" style="516" bestFit="1" customWidth="1"/>
    <col min="6408" max="6408" width="8" style="516" bestFit="1" customWidth="1"/>
    <col min="6409" max="6409" width="14.140625" style="516" bestFit="1" customWidth="1"/>
    <col min="6410" max="6656" width="9.140625" style="516"/>
    <col min="6657" max="6657" width="99.140625" style="516" bestFit="1" customWidth="1"/>
    <col min="6658" max="6658" width="3.5703125" style="516" bestFit="1" customWidth="1"/>
    <col min="6659" max="6659" width="5.85546875" style="516" bestFit="1" customWidth="1"/>
    <col min="6660" max="6660" width="8" style="516" bestFit="1" customWidth="1"/>
    <col min="6661" max="6661" width="12.5703125" style="516" bestFit="1" customWidth="1"/>
    <col min="6662" max="6662" width="7.140625" style="516" bestFit="1" customWidth="1"/>
    <col min="6663" max="6663" width="12.5703125" style="516" bestFit="1" customWidth="1"/>
    <col min="6664" max="6664" width="8" style="516" bestFit="1" customWidth="1"/>
    <col min="6665" max="6665" width="14.140625" style="516" bestFit="1" customWidth="1"/>
    <col min="6666" max="6912" width="9.140625" style="516"/>
    <col min="6913" max="6913" width="99.140625" style="516" bestFit="1" customWidth="1"/>
    <col min="6914" max="6914" width="3.5703125" style="516" bestFit="1" customWidth="1"/>
    <col min="6915" max="6915" width="5.85546875" style="516" bestFit="1" customWidth="1"/>
    <col min="6916" max="6916" width="8" style="516" bestFit="1" customWidth="1"/>
    <col min="6917" max="6917" width="12.5703125" style="516" bestFit="1" customWidth="1"/>
    <col min="6918" max="6918" width="7.140625" style="516" bestFit="1" customWidth="1"/>
    <col min="6919" max="6919" width="12.5703125" style="516" bestFit="1" customWidth="1"/>
    <col min="6920" max="6920" width="8" style="516" bestFit="1" customWidth="1"/>
    <col min="6921" max="6921" width="14.140625" style="516" bestFit="1" customWidth="1"/>
    <col min="6922" max="7168" width="9.140625" style="516"/>
    <col min="7169" max="7169" width="99.140625" style="516" bestFit="1" customWidth="1"/>
    <col min="7170" max="7170" width="3.5703125" style="516" bestFit="1" customWidth="1"/>
    <col min="7171" max="7171" width="5.85546875" style="516" bestFit="1" customWidth="1"/>
    <col min="7172" max="7172" width="8" style="516" bestFit="1" customWidth="1"/>
    <col min="7173" max="7173" width="12.5703125" style="516" bestFit="1" customWidth="1"/>
    <col min="7174" max="7174" width="7.140625" style="516" bestFit="1" customWidth="1"/>
    <col min="7175" max="7175" width="12.5703125" style="516" bestFit="1" customWidth="1"/>
    <col min="7176" max="7176" width="8" style="516" bestFit="1" customWidth="1"/>
    <col min="7177" max="7177" width="14.140625" style="516" bestFit="1" customWidth="1"/>
    <col min="7178" max="7424" width="9.140625" style="516"/>
    <col min="7425" max="7425" width="99.140625" style="516" bestFit="1" customWidth="1"/>
    <col min="7426" max="7426" width="3.5703125" style="516" bestFit="1" customWidth="1"/>
    <col min="7427" max="7427" width="5.85546875" style="516" bestFit="1" customWidth="1"/>
    <col min="7428" max="7428" width="8" style="516" bestFit="1" customWidth="1"/>
    <col min="7429" max="7429" width="12.5703125" style="516" bestFit="1" customWidth="1"/>
    <col min="7430" max="7430" width="7.140625" style="516" bestFit="1" customWidth="1"/>
    <col min="7431" max="7431" width="12.5703125" style="516" bestFit="1" customWidth="1"/>
    <col min="7432" max="7432" width="8" style="516" bestFit="1" customWidth="1"/>
    <col min="7433" max="7433" width="14.140625" style="516" bestFit="1" customWidth="1"/>
    <col min="7434" max="7680" width="9.140625" style="516"/>
    <col min="7681" max="7681" width="99.140625" style="516" bestFit="1" customWidth="1"/>
    <col min="7682" max="7682" width="3.5703125" style="516" bestFit="1" customWidth="1"/>
    <col min="7683" max="7683" width="5.85546875" style="516" bestFit="1" customWidth="1"/>
    <col min="7684" max="7684" width="8" style="516" bestFit="1" customWidth="1"/>
    <col min="7685" max="7685" width="12.5703125" style="516" bestFit="1" customWidth="1"/>
    <col min="7686" max="7686" width="7.140625" style="516" bestFit="1" customWidth="1"/>
    <col min="7687" max="7687" width="12.5703125" style="516" bestFit="1" customWidth="1"/>
    <col min="7688" max="7688" width="8" style="516" bestFit="1" customWidth="1"/>
    <col min="7689" max="7689" width="14.140625" style="516" bestFit="1" customWidth="1"/>
    <col min="7690" max="7936" width="9.140625" style="516"/>
    <col min="7937" max="7937" width="99.140625" style="516" bestFit="1" customWidth="1"/>
    <col min="7938" max="7938" width="3.5703125" style="516" bestFit="1" customWidth="1"/>
    <col min="7939" max="7939" width="5.85546875" style="516" bestFit="1" customWidth="1"/>
    <col min="7940" max="7940" width="8" style="516" bestFit="1" customWidth="1"/>
    <col min="7941" max="7941" width="12.5703125" style="516" bestFit="1" customWidth="1"/>
    <col min="7942" max="7942" width="7.140625" style="516" bestFit="1" customWidth="1"/>
    <col min="7943" max="7943" width="12.5703125" style="516" bestFit="1" customWidth="1"/>
    <col min="7944" max="7944" width="8" style="516" bestFit="1" customWidth="1"/>
    <col min="7945" max="7945" width="14.140625" style="516" bestFit="1" customWidth="1"/>
    <col min="7946" max="8192" width="9.140625" style="516"/>
    <col min="8193" max="8193" width="99.140625" style="516" bestFit="1" customWidth="1"/>
    <col min="8194" max="8194" width="3.5703125" style="516" bestFit="1" customWidth="1"/>
    <col min="8195" max="8195" width="5.85546875" style="516" bestFit="1" customWidth="1"/>
    <col min="8196" max="8196" width="8" style="516" bestFit="1" customWidth="1"/>
    <col min="8197" max="8197" width="12.5703125" style="516" bestFit="1" customWidth="1"/>
    <col min="8198" max="8198" width="7.140625" style="516" bestFit="1" customWidth="1"/>
    <col min="8199" max="8199" width="12.5703125" style="516" bestFit="1" customWidth="1"/>
    <col min="8200" max="8200" width="8" style="516" bestFit="1" customWidth="1"/>
    <col min="8201" max="8201" width="14.140625" style="516" bestFit="1" customWidth="1"/>
    <col min="8202" max="8448" width="9.140625" style="516"/>
    <col min="8449" max="8449" width="99.140625" style="516" bestFit="1" customWidth="1"/>
    <col min="8450" max="8450" width="3.5703125" style="516" bestFit="1" customWidth="1"/>
    <col min="8451" max="8451" width="5.85546875" style="516" bestFit="1" customWidth="1"/>
    <col min="8452" max="8452" width="8" style="516" bestFit="1" customWidth="1"/>
    <col min="8453" max="8453" width="12.5703125" style="516" bestFit="1" customWidth="1"/>
    <col min="8454" max="8454" width="7.140625" style="516" bestFit="1" customWidth="1"/>
    <col min="8455" max="8455" width="12.5703125" style="516" bestFit="1" customWidth="1"/>
    <col min="8456" max="8456" width="8" style="516" bestFit="1" customWidth="1"/>
    <col min="8457" max="8457" width="14.140625" style="516" bestFit="1" customWidth="1"/>
    <col min="8458" max="8704" width="9.140625" style="516"/>
    <col min="8705" max="8705" width="99.140625" style="516" bestFit="1" customWidth="1"/>
    <col min="8706" max="8706" width="3.5703125" style="516" bestFit="1" customWidth="1"/>
    <col min="8707" max="8707" width="5.85546875" style="516" bestFit="1" customWidth="1"/>
    <col min="8708" max="8708" width="8" style="516" bestFit="1" customWidth="1"/>
    <col min="8709" max="8709" width="12.5703125" style="516" bestFit="1" customWidth="1"/>
    <col min="8710" max="8710" width="7.140625" style="516" bestFit="1" customWidth="1"/>
    <col min="8711" max="8711" width="12.5703125" style="516" bestFit="1" customWidth="1"/>
    <col min="8712" max="8712" width="8" style="516" bestFit="1" customWidth="1"/>
    <col min="8713" max="8713" width="14.140625" style="516" bestFit="1" customWidth="1"/>
    <col min="8714" max="8960" width="9.140625" style="516"/>
    <col min="8961" max="8961" width="99.140625" style="516" bestFit="1" customWidth="1"/>
    <col min="8962" max="8962" width="3.5703125" style="516" bestFit="1" customWidth="1"/>
    <col min="8963" max="8963" width="5.85546875" style="516" bestFit="1" customWidth="1"/>
    <col min="8964" max="8964" width="8" style="516" bestFit="1" customWidth="1"/>
    <col min="8965" max="8965" width="12.5703125" style="516" bestFit="1" customWidth="1"/>
    <col min="8966" max="8966" width="7.140625" style="516" bestFit="1" customWidth="1"/>
    <col min="8967" max="8967" width="12.5703125" style="516" bestFit="1" customWidth="1"/>
    <col min="8968" max="8968" width="8" style="516" bestFit="1" customWidth="1"/>
    <col min="8969" max="8969" width="14.140625" style="516" bestFit="1" customWidth="1"/>
    <col min="8970" max="9216" width="9.140625" style="516"/>
    <col min="9217" max="9217" width="99.140625" style="516" bestFit="1" customWidth="1"/>
    <col min="9218" max="9218" width="3.5703125" style="516" bestFit="1" customWidth="1"/>
    <col min="9219" max="9219" width="5.85546875" style="516" bestFit="1" customWidth="1"/>
    <col min="9220" max="9220" width="8" style="516" bestFit="1" customWidth="1"/>
    <col min="9221" max="9221" width="12.5703125" style="516" bestFit="1" customWidth="1"/>
    <col min="9222" max="9222" width="7.140625" style="516" bestFit="1" customWidth="1"/>
    <col min="9223" max="9223" width="12.5703125" style="516" bestFit="1" customWidth="1"/>
    <col min="9224" max="9224" width="8" style="516" bestFit="1" customWidth="1"/>
    <col min="9225" max="9225" width="14.140625" style="516" bestFit="1" customWidth="1"/>
    <col min="9226" max="9472" width="9.140625" style="516"/>
    <col min="9473" max="9473" width="99.140625" style="516" bestFit="1" customWidth="1"/>
    <col min="9474" max="9474" width="3.5703125" style="516" bestFit="1" customWidth="1"/>
    <col min="9475" max="9475" width="5.85546875" style="516" bestFit="1" customWidth="1"/>
    <col min="9476" max="9476" width="8" style="516" bestFit="1" customWidth="1"/>
    <col min="9477" max="9477" width="12.5703125" style="516" bestFit="1" customWidth="1"/>
    <col min="9478" max="9478" width="7.140625" style="516" bestFit="1" customWidth="1"/>
    <col min="9479" max="9479" width="12.5703125" style="516" bestFit="1" customWidth="1"/>
    <col min="9480" max="9480" width="8" style="516" bestFit="1" customWidth="1"/>
    <col min="9481" max="9481" width="14.140625" style="516" bestFit="1" customWidth="1"/>
    <col min="9482" max="9728" width="9.140625" style="516"/>
    <col min="9729" max="9729" width="99.140625" style="516" bestFit="1" customWidth="1"/>
    <col min="9730" max="9730" width="3.5703125" style="516" bestFit="1" customWidth="1"/>
    <col min="9731" max="9731" width="5.85546875" style="516" bestFit="1" customWidth="1"/>
    <col min="9732" max="9732" width="8" style="516" bestFit="1" customWidth="1"/>
    <col min="9733" max="9733" width="12.5703125" style="516" bestFit="1" customWidth="1"/>
    <col min="9734" max="9734" width="7.140625" style="516" bestFit="1" customWidth="1"/>
    <col min="9735" max="9735" width="12.5703125" style="516" bestFit="1" customWidth="1"/>
    <col min="9736" max="9736" width="8" style="516" bestFit="1" customWidth="1"/>
    <col min="9737" max="9737" width="14.140625" style="516" bestFit="1" customWidth="1"/>
    <col min="9738" max="9984" width="9.140625" style="516"/>
    <col min="9985" max="9985" width="99.140625" style="516" bestFit="1" customWidth="1"/>
    <col min="9986" max="9986" width="3.5703125" style="516" bestFit="1" customWidth="1"/>
    <col min="9987" max="9987" width="5.85546875" style="516" bestFit="1" customWidth="1"/>
    <col min="9988" max="9988" width="8" style="516" bestFit="1" customWidth="1"/>
    <col min="9989" max="9989" width="12.5703125" style="516" bestFit="1" customWidth="1"/>
    <col min="9990" max="9990" width="7.140625" style="516" bestFit="1" customWidth="1"/>
    <col min="9991" max="9991" width="12.5703125" style="516" bestFit="1" customWidth="1"/>
    <col min="9992" max="9992" width="8" style="516" bestFit="1" customWidth="1"/>
    <col min="9993" max="9993" width="14.140625" style="516" bestFit="1" customWidth="1"/>
    <col min="9994" max="10240" width="9.140625" style="516"/>
    <col min="10241" max="10241" width="99.140625" style="516" bestFit="1" customWidth="1"/>
    <col min="10242" max="10242" width="3.5703125" style="516" bestFit="1" customWidth="1"/>
    <col min="10243" max="10243" width="5.85546875" style="516" bestFit="1" customWidth="1"/>
    <col min="10244" max="10244" width="8" style="516" bestFit="1" customWidth="1"/>
    <col min="10245" max="10245" width="12.5703125" style="516" bestFit="1" customWidth="1"/>
    <col min="10246" max="10246" width="7.140625" style="516" bestFit="1" customWidth="1"/>
    <col min="10247" max="10247" width="12.5703125" style="516" bestFit="1" customWidth="1"/>
    <col min="10248" max="10248" width="8" style="516" bestFit="1" customWidth="1"/>
    <col min="10249" max="10249" width="14.140625" style="516" bestFit="1" customWidth="1"/>
    <col min="10250" max="10496" width="9.140625" style="516"/>
    <col min="10497" max="10497" width="99.140625" style="516" bestFit="1" customWidth="1"/>
    <col min="10498" max="10498" width="3.5703125" style="516" bestFit="1" customWidth="1"/>
    <col min="10499" max="10499" width="5.85546875" style="516" bestFit="1" customWidth="1"/>
    <col min="10500" max="10500" width="8" style="516" bestFit="1" customWidth="1"/>
    <col min="10501" max="10501" width="12.5703125" style="516" bestFit="1" customWidth="1"/>
    <col min="10502" max="10502" width="7.140625" style="516" bestFit="1" customWidth="1"/>
    <col min="10503" max="10503" width="12.5703125" style="516" bestFit="1" customWidth="1"/>
    <col min="10504" max="10504" width="8" style="516" bestFit="1" customWidth="1"/>
    <col min="10505" max="10505" width="14.140625" style="516" bestFit="1" customWidth="1"/>
    <col min="10506" max="10752" width="9.140625" style="516"/>
    <col min="10753" max="10753" width="99.140625" style="516" bestFit="1" customWidth="1"/>
    <col min="10754" max="10754" width="3.5703125" style="516" bestFit="1" customWidth="1"/>
    <col min="10755" max="10755" width="5.85546875" style="516" bestFit="1" customWidth="1"/>
    <col min="10756" max="10756" width="8" style="516" bestFit="1" customWidth="1"/>
    <col min="10757" max="10757" width="12.5703125" style="516" bestFit="1" customWidth="1"/>
    <col min="10758" max="10758" width="7.140625" style="516" bestFit="1" customWidth="1"/>
    <col min="10759" max="10759" width="12.5703125" style="516" bestFit="1" customWidth="1"/>
    <col min="10760" max="10760" width="8" style="516" bestFit="1" customWidth="1"/>
    <col min="10761" max="10761" width="14.140625" style="516" bestFit="1" customWidth="1"/>
    <col min="10762" max="11008" width="9.140625" style="516"/>
    <col min="11009" max="11009" width="99.140625" style="516" bestFit="1" customWidth="1"/>
    <col min="11010" max="11010" width="3.5703125" style="516" bestFit="1" customWidth="1"/>
    <col min="11011" max="11011" width="5.85546875" style="516" bestFit="1" customWidth="1"/>
    <col min="11012" max="11012" width="8" style="516" bestFit="1" customWidth="1"/>
    <col min="11013" max="11013" width="12.5703125" style="516" bestFit="1" customWidth="1"/>
    <col min="11014" max="11014" width="7.140625" style="516" bestFit="1" customWidth="1"/>
    <col min="11015" max="11015" width="12.5703125" style="516" bestFit="1" customWidth="1"/>
    <col min="11016" max="11016" width="8" style="516" bestFit="1" customWidth="1"/>
    <col min="11017" max="11017" width="14.140625" style="516" bestFit="1" customWidth="1"/>
    <col min="11018" max="11264" width="9.140625" style="516"/>
    <col min="11265" max="11265" width="99.140625" style="516" bestFit="1" customWidth="1"/>
    <col min="11266" max="11266" width="3.5703125" style="516" bestFit="1" customWidth="1"/>
    <col min="11267" max="11267" width="5.85546875" style="516" bestFit="1" customWidth="1"/>
    <col min="11268" max="11268" width="8" style="516" bestFit="1" customWidth="1"/>
    <col min="11269" max="11269" width="12.5703125" style="516" bestFit="1" customWidth="1"/>
    <col min="11270" max="11270" width="7.140625" style="516" bestFit="1" customWidth="1"/>
    <col min="11271" max="11271" width="12.5703125" style="516" bestFit="1" customWidth="1"/>
    <col min="11272" max="11272" width="8" style="516" bestFit="1" customWidth="1"/>
    <col min="11273" max="11273" width="14.140625" style="516" bestFit="1" customWidth="1"/>
    <col min="11274" max="11520" width="9.140625" style="516"/>
    <col min="11521" max="11521" width="99.140625" style="516" bestFit="1" customWidth="1"/>
    <col min="11522" max="11522" width="3.5703125" style="516" bestFit="1" customWidth="1"/>
    <col min="11523" max="11523" width="5.85546875" style="516" bestFit="1" customWidth="1"/>
    <col min="11524" max="11524" width="8" style="516" bestFit="1" customWidth="1"/>
    <col min="11525" max="11525" width="12.5703125" style="516" bestFit="1" customWidth="1"/>
    <col min="11526" max="11526" width="7.140625" style="516" bestFit="1" customWidth="1"/>
    <col min="11527" max="11527" width="12.5703125" style="516" bestFit="1" customWidth="1"/>
    <col min="11528" max="11528" width="8" style="516" bestFit="1" customWidth="1"/>
    <col min="11529" max="11529" width="14.140625" style="516" bestFit="1" customWidth="1"/>
    <col min="11530" max="11776" width="9.140625" style="516"/>
    <col min="11777" max="11777" width="99.140625" style="516" bestFit="1" customWidth="1"/>
    <col min="11778" max="11778" width="3.5703125" style="516" bestFit="1" customWidth="1"/>
    <col min="11779" max="11779" width="5.85546875" style="516" bestFit="1" customWidth="1"/>
    <col min="11780" max="11780" width="8" style="516" bestFit="1" customWidth="1"/>
    <col min="11781" max="11781" width="12.5703125" style="516" bestFit="1" customWidth="1"/>
    <col min="11782" max="11782" width="7.140625" style="516" bestFit="1" customWidth="1"/>
    <col min="11783" max="11783" width="12.5703125" style="516" bestFit="1" customWidth="1"/>
    <col min="11784" max="11784" width="8" style="516" bestFit="1" customWidth="1"/>
    <col min="11785" max="11785" width="14.140625" style="516" bestFit="1" customWidth="1"/>
    <col min="11786" max="12032" width="9.140625" style="516"/>
    <col min="12033" max="12033" width="99.140625" style="516" bestFit="1" customWidth="1"/>
    <col min="12034" max="12034" width="3.5703125" style="516" bestFit="1" customWidth="1"/>
    <col min="12035" max="12035" width="5.85546875" style="516" bestFit="1" customWidth="1"/>
    <col min="12036" max="12036" width="8" style="516" bestFit="1" customWidth="1"/>
    <col min="12037" max="12037" width="12.5703125" style="516" bestFit="1" customWidth="1"/>
    <col min="12038" max="12038" width="7.140625" style="516" bestFit="1" customWidth="1"/>
    <col min="12039" max="12039" width="12.5703125" style="516" bestFit="1" customWidth="1"/>
    <col min="12040" max="12040" width="8" style="516" bestFit="1" customWidth="1"/>
    <col min="12041" max="12041" width="14.140625" style="516" bestFit="1" customWidth="1"/>
    <col min="12042" max="12288" width="9.140625" style="516"/>
    <col min="12289" max="12289" width="99.140625" style="516" bestFit="1" customWidth="1"/>
    <col min="12290" max="12290" width="3.5703125" style="516" bestFit="1" customWidth="1"/>
    <col min="12291" max="12291" width="5.85546875" style="516" bestFit="1" customWidth="1"/>
    <col min="12292" max="12292" width="8" style="516" bestFit="1" customWidth="1"/>
    <col min="12293" max="12293" width="12.5703125" style="516" bestFit="1" customWidth="1"/>
    <col min="12294" max="12294" width="7.140625" style="516" bestFit="1" customWidth="1"/>
    <col min="12295" max="12295" width="12.5703125" style="516" bestFit="1" customWidth="1"/>
    <col min="12296" max="12296" width="8" style="516" bestFit="1" customWidth="1"/>
    <col min="12297" max="12297" width="14.140625" style="516" bestFit="1" customWidth="1"/>
    <col min="12298" max="12544" width="9.140625" style="516"/>
    <col min="12545" max="12545" width="99.140625" style="516" bestFit="1" customWidth="1"/>
    <col min="12546" max="12546" width="3.5703125" style="516" bestFit="1" customWidth="1"/>
    <col min="12547" max="12547" width="5.85546875" style="516" bestFit="1" customWidth="1"/>
    <col min="12548" max="12548" width="8" style="516" bestFit="1" customWidth="1"/>
    <col min="12549" max="12549" width="12.5703125" style="516" bestFit="1" customWidth="1"/>
    <col min="12550" max="12550" width="7.140625" style="516" bestFit="1" customWidth="1"/>
    <col min="12551" max="12551" width="12.5703125" style="516" bestFit="1" customWidth="1"/>
    <col min="12552" max="12552" width="8" style="516" bestFit="1" customWidth="1"/>
    <col min="12553" max="12553" width="14.140625" style="516" bestFit="1" customWidth="1"/>
    <col min="12554" max="12800" width="9.140625" style="516"/>
    <col min="12801" max="12801" width="99.140625" style="516" bestFit="1" customWidth="1"/>
    <col min="12802" max="12802" width="3.5703125" style="516" bestFit="1" customWidth="1"/>
    <col min="12803" max="12803" width="5.85546875" style="516" bestFit="1" customWidth="1"/>
    <col min="12804" max="12804" width="8" style="516" bestFit="1" customWidth="1"/>
    <col min="12805" max="12805" width="12.5703125" style="516" bestFit="1" customWidth="1"/>
    <col min="12806" max="12806" width="7.140625" style="516" bestFit="1" customWidth="1"/>
    <col min="12807" max="12807" width="12.5703125" style="516" bestFit="1" customWidth="1"/>
    <col min="12808" max="12808" width="8" style="516" bestFit="1" customWidth="1"/>
    <col min="12809" max="12809" width="14.140625" style="516" bestFit="1" customWidth="1"/>
    <col min="12810" max="13056" width="9.140625" style="516"/>
    <col min="13057" max="13057" width="99.140625" style="516" bestFit="1" customWidth="1"/>
    <col min="13058" max="13058" width="3.5703125" style="516" bestFit="1" customWidth="1"/>
    <col min="13059" max="13059" width="5.85546875" style="516" bestFit="1" customWidth="1"/>
    <col min="13060" max="13060" width="8" style="516" bestFit="1" customWidth="1"/>
    <col min="13061" max="13061" width="12.5703125" style="516" bestFit="1" customWidth="1"/>
    <col min="13062" max="13062" width="7.140625" style="516" bestFit="1" customWidth="1"/>
    <col min="13063" max="13063" width="12.5703125" style="516" bestFit="1" customWidth="1"/>
    <col min="13064" max="13064" width="8" style="516" bestFit="1" customWidth="1"/>
    <col min="13065" max="13065" width="14.140625" style="516" bestFit="1" customWidth="1"/>
    <col min="13066" max="13312" width="9.140625" style="516"/>
    <col min="13313" max="13313" width="99.140625" style="516" bestFit="1" customWidth="1"/>
    <col min="13314" max="13314" width="3.5703125" style="516" bestFit="1" customWidth="1"/>
    <col min="13315" max="13315" width="5.85546875" style="516" bestFit="1" customWidth="1"/>
    <col min="13316" max="13316" width="8" style="516" bestFit="1" customWidth="1"/>
    <col min="13317" max="13317" width="12.5703125" style="516" bestFit="1" customWidth="1"/>
    <col min="13318" max="13318" width="7.140625" style="516" bestFit="1" customWidth="1"/>
    <col min="13319" max="13319" width="12.5703125" style="516" bestFit="1" customWidth="1"/>
    <col min="13320" max="13320" width="8" style="516" bestFit="1" customWidth="1"/>
    <col min="13321" max="13321" width="14.140625" style="516" bestFit="1" customWidth="1"/>
    <col min="13322" max="13568" width="9.140625" style="516"/>
    <col min="13569" max="13569" width="99.140625" style="516" bestFit="1" customWidth="1"/>
    <col min="13570" max="13570" width="3.5703125" style="516" bestFit="1" customWidth="1"/>
    <col min="13571" max="13571" width="5.85546875" style="516" bestFit="1" customWidth="1"/>
    <col min="13572" max="13572" width="8" style="516" bestFit="1" customWidth="1"/>
    <col min="13573" max="13573" width="12.5703125" style="516" bestFit="1" customWidth="1"/>
    <col min="13574" max="13574" width="7.140625" style="516" bestFit="1" customWidth="1"/>
    <col min="13575" max="13575" width="12.5703125" style="516" bestFit="1" customWidth="1"/>
    <col min="13576" max="13576" width="8" style="516" bestFit="1" customWidth="1"/>
    <col min="13577" max="13577" width="14.140625" style="516" bestFit="1" customWidth="1"/>
    <col min="13578" max="13824" width="9.140625" style="516"/>
    <col min="13825" max="13825" width="99.140625" style="516" bestFit="1" customWidth="1"/>
    <col min="13826" max="13826" width="3.5703125" style="516" bestFit="1" customWidth="1"/>
    <col min="13827" max="13827" width="5.85546875" style="516" bestFit="1" customWidth="1"/>
    <col min="13828" max="13828" width="8" style="516" bestFit="1" customWidth="1"/>
    <col min="13829" max="13829" width="12.5703125" style="516" bestFit="1" customWidth="1"/>
    <col min="13830" max="13830" width="7.140625" style="516" bestFit="1" customWidth="1"/>
    <col min="13831" max="13831" width="12.5703125" style="516" bestFit="1" customWidth="1"/>
    <col min="13832" max="13832" width="8" style="516" bestFit="1" customWidth="1"/>
    <col min="13833" max="13833" width="14.140625" style="516" bestFit="1" customWidth="1"/>
    <col min="13834" max="14080" width="9.140625" style="516"/>
    <col min="14081" max="14081" width="99.140625" style="516" bestFit="1" customWidth="1"/>
    <col min="14082" max="14082" width="3.5703125" style="516" bestFit="1" customWidth="1"/>
    <col min="14083" max="14083" width="5.85546875" style="516" bestFit="1" customWidth="1"/>
    <col min="14084" max="14084" width="8" style="516" bestFit="1" customWidth="1"/>
    <col min="14085" max="14085" width="12.5703125" style="516" bestFit="1" customWidth="1"/>
    <col min="14086" max="14086" width="7.140625" style="516" bestFit="1" customWidth="1"/>
    <col min="14087" max="14087" width="12.5703125" style="516" bestFit="1" customWidth="1"/>
    <col min="14088" max="14088" width="8" style="516" bestFit="1" customWidth="1"/>
    <col min="14089" max="14089" width="14.140625" style="516" bestFit="1" customWidth="1"/>
    <col min="14090" max="14336" width="9.140625" style="516"/>
    <col min="14337" max="14337" width="99.140625" style="516" bestFit="1" customWidth="1"/>
    <col min="14338" max="14338" width="3.5703125" style="516" bestFit="1" customWidth="1"/>
    <col min="14339" max="14339" width="5.85546875" style="516" bestFit="1" customWidth="1"/>
    <col min="14340" max="14340" width="8" style="516" bestFit="1" customWidth="1"/>
    <col min="14341" max="14341" width="12.5703125" style="516" bestFit="1" customWidth="1"/>
    <col min="14342" max="14342" width="7.140625" style="516" bestFit="1" customWidth="1"/>
    <col min="14343" max="14343" width="12.5703125" style="516" bestFit="1" customWidth="1"/>
    <col min="14344" max="14344" width="8" style="516" bestFit="1" customWidth="1"/>
    <col min="14345" max="14345" width="14.140625" style="516" bestFit="1" customWidth="1"/>
    <col min="14346" max="14592" width="9.140625" style="516"/>
    <col min="14593" max="14593" width="99.140625" style="516" bestFit="1" customWidth="1"/>
    <col min="14594" max="14594" width="3.5703125" style="516" bestFit="1" customWidth="1"/>
    <col min="14595" max="14595" width="5.85546875" style="516" bestFit="1" customWidth="1"/>
    <col min="14596" max="14596" width="8" style="516" bestFit="1" customWidth="1"/>
    <col min="14597" max="14597" width="12.5703125" style="516" bestFit="1" customWidth="1"/>
    <col min="14598" max="14598" width="7.140625" style="516" bestFit="1" customWidth="1"/>
    <col min="14599" max="14599" width="12.5703125" style="516" bestFit="1" customWidth="1"/>
    <col min="14600" max="14600" width="8" style="516" bestFit="1" customWidth="1"/>
    <col min="14601" max="14601" width="14.140625" style="516" bestFit="1" customWidth="1"/>
    <col min="14602" max="14848" width="9.140625" style="516"/>
    <col min="14849" max="14849" width="99.140625" style="516" bestFit="1" customWidth="1"/>
    <col min="14850" max="14850" width="3.5703125" style="516" bestFit="1" customWidth="1"/>
    <col min="14851" max="14851" width="5.85546875" style="516" bestFit="1" customWidth="1"/>
    <col min="14852" max="14852" width="8" style="516" bestFit="1" customWidth="1"/>
    <col min="14853" max="14853" width="12.5703125" style="516" bestFit="1" customWidth="1"/>
    <col min="14854" max="14854" width="7.140625" style="516" bestFit="1" customWidth="1"/>
    <col min="14855" max="14855" width="12.5703125" style="516" bestFit="1" customWidth="1"/>
    <col min="14856" max="14856" width="8" style="516" bestFit="1" customWidth="1"/>
    <col min="14857" max="14857" width="14.140625" style="516" bestFit="1" customWidth="1"/>
    <col min="14858" max="15104" width="9.140625" style="516"/>
    <col min="15105" max="15105" width="99.140625" style="516" bestFit="1" customWidth="1"/>
    <col min="15106" max="15106" width="3.5703125" style="516" bestFit="1" customWidth="1"/>
    <col min="15107" max="15107" width="5.85546875" style="516" bestFit="1" customWidth="1"/>
    <col min="15108" max="15108" width="8" style="516" bestFit="1" customWidth="1"/>
    <col min="15109" max="15109" width="12.5703125" style="516" bestFit="1" customWidth="1"/>
    <col min="15110" max="15110" width="7.140625" style="516" bestFit="1" customWidth="1"/>
    <col min="15111" max="15111" width="12.5703125" style="516" bestFit="1" customWidth="1"/>
    <col min="15112" max="15112" width="8" style="516" bestFit="1" customWidth="1"/>
    <col min="15113" max="15113" width="14.140625" style="516" bestFit="1" customWidth="1"/>
    <col min="15114" max="15360" width="9.140625" style="516"/>
    <col min="15361" max="15361" width="99.140625" style="516" bestFit="1" customWidth="1"/>
    <col min="15362" max="15362" width="3.5703125" style="516" bestFit="1" customWidth="1"/>
    <col min="15363" max="15363" width="5.85546875" style="516" bestFit="1" customWidth="1"/>
    <col min="15364" max="15364" width="8" style="516" bestFit="1" customWidth="1"/>
    <col min="15365" max="15365" width="12.5703125" style="516" bestFit="1" customWidth="1"/>
    <col min="15366" max="15366" width="7.140625" style="516" bestFit="1" customWidth="1"/>
    <col min="15367" max="15367" width="12.5703125" style="516" bestFit="1" customWidth="1"/>
    <col min="15368" max="15368" width="8" style="516" bestFit="1" customWidth="1"/>
    <col min="15369" max="15369" width="14.140625" style="516" bestFit="1" customWidth="1"/>
    <col min="15370" max="15616" width="9.140625" style="516"/>
    <col min="15617" max="15617" width="99.140625" style="516" bestFit="1" customWidth="1"/>
    <col min="15618" max="15618" width="3.5703125" style="516" bestFit="1" customWidth="1"/>
    <col min="15619" max="15619" width="5.85546875" style="516" bestFit="1" customWidth="1"/>
    <col min="15620" max="15620" width="8" style="516" bestFit="1" customWidth="1"/>
    <col min="15621" max="15621" width="12.5703125" style="516" bestFit="1" customWidth="1"/>
    <col min="15622" max="15622" width="7.140625" style="516" bestFit="1" customWidth="1"/>
    <col min="15623" max="15623" width="12.5703125" style="516" bestFit="1" customWidth="1"/>
    <col min="15624" max="15624" width="8" style="516" bestFit="1" customWidth="1"/>
    <col min="15625" max="15625" width="14.140625" style="516" bestFit="1" customWidth="1"/>
    <col min="15626" max="15872" width="9.140625" style="516"/>
    <col min="15873" max="15873" width="99.140625" style="516" bestFit="1" customWidth="1"/>
    <col min="15874" max="15874" width="3.5703125" style="516" bestFit="1" customWidth="1"/>
    <col min="15875" max="15875" width="5.85546875" style="516" bestFit="1" customWidth="1"/>
    <col min="15876" max="15876" width="8" style="516" bestFit="1" customWidth="1"/>
    <col min="15877" max="15877" width="12.5703125" style="516" bestFit="1" customWidth="1"/>
    <col min="15878" max="15878" width="7.140625" style="516" bestFit="1" customWidth="1"/>
    <col min="15879" max="15879" width="12.5703125" style="516" bestFit="1" customWidth="1"/>
    <col min="15880" max="15880" width="8" style="516" bestFit="1" customWidth="1"/>
    <col min="15881" max="15881" width="14.140625" style="516" bestFit="1" customWidth="1"/>
    <col min="15882" max="16128" width="9.140625" style="516"/>
    <col min="16129" max="16129" width="99.140625" style="516" bestFit="1" customWidth="1"/>
    <col min="16130" max="16130" width="3.5703125" style="516" bestFit="1" customWidth="1"/>
    <col min="16131" max="16131" width="5.85546875" style="516" bestFit="1" customWidth="1"/>
    <col min="16132" max="16132" width="8" style="516" bestFit="1" customWidth="1"/>
    <col min="16133" max="16133" width="12.5703125" style="516" bestFit="1" customWidth="1"/>
    <col min="16134" max="16134" width="7.140625" style="516" bestFit="1" customWidth="1"/>
    <col min="16135" max="16135" width="12.5703125" style="516" bestFit="1" customWidth="1"/>
    <col min="16136" max="16136" width="8" style="516" bestFit="1" customWidth="1"/>
    <col min="16137" max="16137" width="14.140625" style="516" bestFit="1" customWidth="1"/>
    <col min="16138" max="16384" width="9.140625" style="516"/>
  </cols>
  <sheetData>
    <row r="1" spans="1:9">
      <c r="A1" s="520" t="s">
        <v>6</v>
      </c>
      <c r="B1" s="520" t="s">
        <v>871</v>
      </c>
      <c r="C1" s="527" t="s">
        <v>501</v>
      </c>
      <c r="D1" s="527" t="s">
        <v>868</v>
      </c>
      <c r="E1" s="527" t="s">
        <v>872</v>
      </c>
      <c r="F1" s="527" t="s">
        <v>33</v>
      </c>
      <c r="G1" s="527" t="s">
        <v>873</v>
      </c>
      <c r="H1" s="527" t="s">
        <v>874</v>
      </c>
      <c r="I1" s="527" t="s">
        <v>1</v>
      </c>
    </row>
    <row r="2" spans="1:9" ht="14.25">
      <c r="A2" s="522" t="s">
        <v>476</v>
      </c>
      <c r="B2" s="522" t="s">
        <v>445</v>
      </c>
      <c r="C2" s="523"/>
      <c r="D2" s="523"/>
      <c r="E2" s="523"/>
      <c r="F2" s="523"/>
      <c r="G2" s="523"/>
      <c r="H2" s="523"/>
      <c r="I2" s="523"/>
    </row>
    <row r="3" spans="1:9">
      <c r="A3" s="514" t="s">
        <v>869</v>
      </c>
      <c r="B3" s="514" t="s">
        <v>217</v>
      </c>
      <c r="C3" s="519">
        <v>1</v>
      </c>
      <c r="D3" s="519">
        <f>D1C</f>
        <v>0</v>
      </c>
      <c r="E3" s="519">
        <f>C3*D3</f>
        <v>0</v>
      </c>
      <c r="F3" s="519">
        <v>0</v>
      </c>
      <c r="G3" s="519">
        <f>C3*F3</f>
        <v>0</v>
      </c>
      <c r="H3" s="519">
        <f>D3+F3</f>
        <v>0</v>
      </c>
      <c r="I3" s="519">
        <f>C3*H3</f>
        <v>0</v>
      </c>
    </row>
    <row r="4" spans="1:9" ht="14.25">
      <c r="A4" s="522" t="s">
        <v>875</v>
      </c>
      <c r="B4" s="522" t="s">
        <v>445</v>
      </c>
      <c r="C4" s="523"/>
      <c r="D4" s="523"/>
      <c r="E4" s="523">
        <f>SUM(E3)</f>
        <v>0</v>
      </c>
      <c r="F4" s="523"/>
      <c r="G4" s="523"/>
      <c r="H4" s="523"/>
      <c r="I4" s="523">
        <f>SUM(I3)</f>
        <v>0</v>
      </c>
    </row>
    <row r="5" spans="1:9" ht="14.25">
      <c r="A5" s="522" t="s">
        <v>869</v>
      </c>
      <c r="B5" s="522" t="s">
        <v>445</v>
      </c>
      <c r="C5" s="523"/>
      <c r="D5" s="523"/>
      <c r="E5" s="523"/>
      <c r="F5" s="523"/>
      <c r="G5" s="523"/>
      <c r="H5" s="523"/>
      <c r="I5" s="523"/>
    </row>
    <row r="6" spans="1:9">
      <c r="A6" s="528" t="s">
        <v>876</v>
      </c>
      <c r="B6" s="528" t="s">
        <v>445</v>
      </c>
      <c r="C6" s="529"/>
      <c r="D6" s="529"/>
      <c r="E6" s="529"/>
      <c r="F6" s="529"/>
      <c r="G6" s="529"/>
      <c r="H6" s="529"/>
      <c r="I6" s="529"/>
    </row>
    <row r="7" spans="1:9">
      <c r="A7" s="514" t="s">
        <v>877</v>
      </c>
      <c r="B7" s="514" t="s">
        <v>217</v>
      </c>
      <c r="C7" s="519">
        <v>1</v>
      </c>
      <c r="D7" s="519"/>
      <c r="E7" s="519">
        <f>C7*D7</f>
        <v>0</v>
      </c>
      <c r="F7" s="519"/>
      <c r="G7" s="519">
        <f>C7*F7</f>
        <v>0</v>
      </c>
      <c r="H7" s="519">
        <f>D7+F7</f>
        <v>0</v>
      </c>
      <c r="I7" s="519">
        <f>C7*H7</f>
        <v>0</v>
      </c>
    </row>
    <row r="8" spans="1:9">
      <c r="A8" s="514" t="s">
        <v>445</v>
      </c>
      <c r="B8" s="514" t="s">
        <v>445</v>
      </c>
      <c r="C8" s="519"/>
      <c r="D8" s="519"/>
      <c r="E8" s="519"/>
      <c r="F8" s="519"/>
      <c r="G8" s="519"/>
      <c r="H8" s="519"/>
      <c r="I8" s="519"/>
    </row>
    <row r="9" spans="1:9">
      <c r="A9" s="528" t="s">
        <v>878</v>
      </c>
      <c r="B9" s="528" t="s">
        <v>445</v>
      </c>
      <c r="C9" s="529"/>
      <c r="D9" s="529"/>
      <c r="E9" s="529"/>
      <c r="F9" s="529"/>
      <c r="G9" s="529"/>
      <c r="H9" s="529"/>
      <c r="I9" s="529"/>
    </row>
    <row r="10" spans="1:9">
      <c r="A10" s="514" t="s">
        <v>879</v>
      </c>
      <c r="B10" s="514" t="s">
        <v>217</v>
      </c>
      <c r="C10" s="519">
        <v>1</v>
      </c>
      <c r="D10" s="519"/>
      <c r="E10" s="519">
        <f>C10*D10</f>
        <v>0</v>
      </c>
      <c r="F10" s="519"/>
      <c r="G10" s="519">
        <f>C10*F10</f>
        <v>0</v>
      </c>
      <c r="H10" s="519">
        <f>D10+F10</f>
        <v>0</v>
      </c>
      <c r="I10" s="519">
        <f>C10*H10</f>
        <v>0</v>
      </c>
    </row>
    <row r="11" spans="1:9">
      <c r="A11" s="514" t="s">
        <v>445</v>
      </c>
      <c r="B11" s="514" t="s">
        <v>445</v>
      </c>
      <c r="C11" s="515"/>
      <c r="D11" s="515"/>
      <c r="E11" s="515"/>
      <c r="F11" s="515"/>
      <c r="G11" s="515"/>
      <c r="H11" s="515"/>
      <c r="I11" s="515"/>
    </row>
    <row r="12" spans="1:9">
      <c r="A12" s="528" t="s">
        <v>880</v>
      </c>
      <c r="B12" s="528" t="s">
        <v>445</v>
      </c>
      <c r="C12" s="529"/>
      <c r="D12" s="529"/>
      <c r="E12" s="529"/>
      <c r="F12" s="529"/>
      <c r="G12" s="529"/>
      <c r="H12" s="529"/>
      <c r="I12" s="529"/>
    </row>
    <row r="13" spans="1:9">
      <c r="A13" s="514" t="s">
        <v>881</v>
      </c>
      <c r="B13" s="514" t="s">
        <v>217</v>
      </c>
      <c r="C13" s="519">
        <v>1</v>
      </c>
      <c r="D13" s="519"/>
      <c r="E13" s="519">
        <f>C13*D13</f>
        <v>0</v>
      </c>
      <c r="F13" s="519"/>
      <c r="G13" s="519">
        <f>C13*F13</f>
        <v>0</v>
      </c>
      <c r="H13" s="519">
        <f>D13+F13</f>
        <v>0</v>
      </c>
      <c r="I13" s="519">
        <f>C13*H13</f>
        <v>0</v>
      </c>
    </row>
    <row r="14" spans="1:9">
      <c r="A14" s="514" t="s">
        <v>445</v>
      </c>
      <c r="B14" s="514" t="s">
        <v>445</v>
      </c>
      <c r="C14" s="515"/>
      <c r="D14" s="515"/>
      <c r="E14" s="515"/>
      <c r="F14" s="515"/>
      <c r="G14" s="515"/>
      <c r="H14" s="515"/>
      <c r="I14" s="515"/>
    </row>
    <row r="15" spans="1:9">
      <c r="A15" s="528" t="s">
        <v>882</v>
      </c>
      <c r="B15" s="528" t="s">
        <v>445</v>
      </c>
      <c r="C15" s="529"/>
      <c r="D15" s="529"/>
      <c r="E15" s="529"/>
      <c r="F15" s="529"/>
      <c r="G15" s="529"/>
      <c r="H15" s="529"/>
      <c r="I15" s="529"/>
    </row>
    <row r="16" spans="1:9">
      <c r="A16" s="514" t="s">
        <v>883</v>
      </c>
      <c r="B16" s="514" t="s">
        <v>217</v>
      </c>
      <c r="C16" s="519">
        <v>4</v>
      </c>
      <c r="D16" s="519"/>
      <c r="E16" s="519">
        <f>C16*D16</f>
        <v>0</v>
      </c>
      <c r="F16" s="519"/>
      <c r="G16" s="519">
        <f>C16*F16</f>
        <v>0</v>
      </c>
      <c r="H16" s="519">
        <f>D16+F16</f>
        <v>0</v>
      </c>
      <c r="I16" s="519">
        <f>C16*H16</f>
        <v>0</v>
      </c>
    </row>
    <row r="17" spans="1:9">
      <c r="A17" s="514" t="s">
        <v>884</v>
      </c>
      <c r="B17" s="514" t="s">
        <v>217</v>
      </c>
      <c r="C17" s="519">
        <v>19</v>
      </c>
      <c r="D17" s="519"/>
      <c r="E17" s="519">
        <f>C17*D17</f>
        <v>0</v>
      </c>
      <c r="F17" s="519"/>
      <c r="G17" s="519">
        <f>C17*F17</f>
        <v>0</v>
      </c>
      <c r="H17" s="519">
        <f>D17+F17</f>
        <v>0</v>
      </c>
      <c r="I17" s="519">
        <f>C17*H17</f>
        <v>0</v>
      </c>
    </row>
    <row r="18" spans="1:9">
      <c r="A18" s="514" t="s">
        <v>885</v>
      </c>
      <c r="B18" s="514" t="s">
        <v>217</v>
      </c>
      <c r="C18" s="519">
        <v>1</v>
      </c>
      <c r="D18" s="519"/>
      <c r="E18" s="519">
        <f>C18*D18</f>
        <v>0</v>
      </c>
      <c r="F18" s="519"/>
      <c r="G18" s="519">
        <f>C18*F18</f>
        <v>0</v>
      </c>
      <c r="H18" s="519">
        <f>D18+F18</f>
        <v>0</v>
      </c>
      <c r="I18" s="519">
        <f>C18*H18</f>
        <v>0</v>
      </c>
    </row>
    <row r="19" spans="1:9">
      <c r="A19" s="514" t="s">
        <v>445</v>
      </c>
      <c r="B19" s="514" t="s">
        <v>445</v>
      </c>
      <c r="C19" s="519"/>
      <c r="D19" s="519"/>
      <c r="E19" s="519"/>
      <c r="F19" s="519"/>
      <c r="G19" s="519"/>
      <c r="H19" s="519"/>
      <c r="I19" s="519"/>
    </row>
    <row r="20" spans="1:9">
      <c r="A20" s="528" t="s">
        <v>886</v>
      </c>
      <c r="B20" s="528" t="s">
        <v>445</v>
      </c>
      <c r="C20" s="529"/>
      <c r="D20" s="529"/>
      <c r="E20" s="529"/>
      <c r="F20" s="529"/>
      <c r="G20" s="529"/>
      <c r="H20" s="529"/>
      <c r="I20" s="529"/>
    </row>
    <row r="21" spans="1:9">
      <c r="A21" s="514" t="s">
        <v>883</v>
      </c>
      <c r="B21" s="514" t="s">
        <v>217</v>
      </c>
      <c r="C21" s="519">
        <v>1</v>
      </c>
      <c r="D21" s="519"/>
      <c r="E21" s="519">
        <f>C21*D21</f>
        <v>0</v>
      </c>
      <c r="F21" s="519"/>
      <c r="G21" s="519">
        <f>C21*F21</f>
        <v>0</v>
      </c>
      <c r="H21" s="519">
        <f>D21+F21</f>
        <v>0</v>
      </c>
      <c r="I21" s="519">
        <f>C21*H21</f>
        <v>0</v>
      </c>
    </row>
    <row r="22" spans="1:9">
      <c r="A22" s="514" t="s">
        <v>884</v>
      </c>
      <c r="B22" s="514" t="s">
        <v>217</v>
      </c>
      <c r="C22" s="519">
        <v>1</v>
      </c>
      <c r="D22" s="519"/>
      <c r="E22" s="519">
        <f>C22*D22</f>
        <v>0</v>
      </c>
      <c r="F22" s="519"/>
      <c r="G22" s="519">
        <f>C22*F22</f>
        <v>0</v>
      </c>
      <c r="H22" s="519">
        <f>D22+F22</f>
        <v>0</v>
      </c>
      <c r="I22" s="519">
        <f>C22*H22</f>
        <v>0</v>
      </c>
    </row>
    <row r="23" spans="1:9">
      <c r="A23" s="514" t="s">
        <v>887</v>
      </c>
      <c r="B23" s="514" t="s">
        <v>217</v>
      </c>
      <c r="C23" s="519">
        <v>1</v>
      </c>
      <c r="D23" s="519"/>
      <c r="E23" s="519">
        <f>C23*D23</f>
        <v>0</v>
      </c>
      <c r="F23" s="519"/>
      <c r="G23" s="519">
        <f>C23*F23</f>
        <v>0</v>
      </c>
      <c r="H23" s="519">
        <f>D23+F23</f>
        <v>0</v>
      </c>
      <c r="I23" s="519">
        <f>C23*H23</f>
        <v>0</v>
      </c>
    </row>
    <row r="24" spans="1:9">
      <c r="A24" s="514" t="s">
        <v>888</v>
      </c>
      <c r="B24" s="514" t="s">
        <v>217</v>
      </c>
      <c r="C24" s="519">
        <v>1</v>
      </c>
      <c r="D24" s="519"/>
      <c r="E24" s="519">
        <f>C24*D24</f>
        <v>0</v>
      </c>
      <c r="F24" s="519"/>
      <c r="G24" s="519">
        <f>C24*F24</f>
        <v>0</v>
      </c>
      <c r="H24" s="519">
        <f>D24+F24</f>
        <v>0</v>
      </c>
      <c r="I24" s="519">
        <f>C24*H24</f>
        <v>0</v>
      </c>
    </row>
    <row r="25" spans="1:9">
      <c r="A25" s="514"/>
      <c r="B25" s="514"/>
      <c r="C25" s="519"/>
      <c r="D25" s="519"/>
      <c r="E25" s="519"/>
      <c r="F25" s="519"/>
      <c r="G25" s="519"/>
      <c r="H25" s="519"/>
      <c r="I25" s="519"/>
    </row>
    <row r="26" spans="1:9">
      <c r="A26" s="528" t="s">
        <v>889</v>
      </c>
      <c r="B26" s="528" t="s">
        <v>445</v>
      </c>
      <c r="C26" s="529"/>
      <c r="D26" s="529"/>
      <c r="E26" s="529"/>
      <c r="F26" s="529"/>
      <c r="G26" s="529"/>
      <c r="H26" s="529"/>
      <c r="I26" s="529"/>
    </row>
    <row r="27" spans="1:9">
      <c r="A27" s="514" t="s">
        <v>890</v>
      </c>
      <c r="B27" s="514" t="s">
        <v>217</v>
      </c>
      <c r="C27" s="519">
        <v>19</v>
      </c>
      <c r="D27" s="519"/>
      <c r="E27" s="519">
        <f>C27*D27</f>
        <v>0</v>
      </c>
      <c r="F27" s="519"/>
      <c r="G27" s="519">
        <f>C27*F27</f>
        <v>0</v>
      </c>
      <c r="H27" s="519">
        <f>D27+F27</f>
        <v>0</v>
      </c>
      <c r="I27" s="519">
        <f>C27*H27</f>
        <v>0</v>
      </c>
    </row>
    <row r="28" spans="1:9">
      <c r="A28" s="514" t="s">
        <v>891</v>
      </c>
      <c r="B28" s="514" t="s">
        <v>217</v>
      </c>
      <c r="C28" s="519">
        <v>1</v>
      </c>
      <c r="D28" s="519"/>
      <c r="E28" s="519">
        <f>C28*D28</f>
        <v>0</v>
      </c>
      <c r="F28" s="519"/>
      <c r="G28" s="519">
        <f>C28*F28</f>
        <v>0</v>
      </c>
      <c r="H28" s="519">
        <f>D28+F28</f>
        <v>0</v>
      </c>
      <c r="I28" s="519">
        <f>C28*H28</f>
        <v>0</v>
      </c>
    </row>
    <row r="29" spans="1:9">
      <c r="A29" s="514" t="s">
        <v>892</v>
      </c>
      <c r="B29" s="514" t="s">
        <v>217</v>
      </c>
      <c r="C29" s="519">
        <v>1</v>
      </c>
      <c r="D29" s="519"/>
      <c r="E29" s="519">
        <f>C29*D29</f>
        <v>0</v>
      </c>
      <c r="F29" s="519"/>
      <c r="G29" s="519">
        <f>C29*F29</f>
        <v>0</v>
      </c>
      <c r="H29" s="519">
        <f>D29+F29</f>
        <v>0</v>
      </c>
      <c r="I29" s="519">
        <f>C29*H29</f>
        <v>0</v>
      </c>
    </row>
    <row r="30" spans="1:9" ht="14.25">
      <c r="A30" s="522" t="s">
        <v>893</v>
      </c>
      <c r="B30" s="522" t="s">
        <v>445</v>
      </c>
      <c r="C30" s="523"/>
      <c r="D30" s="523"/>
      <c r="E30" s="523">
        <f>SUM(E7:E29)</f>
        <v>0</v>
      </c>
      <c r="F30" s="523"/>
      <c r="G30" s="523">
        <f>SUM(G7:G29)</f>
        <v>0</v>
      </c>
      <c r="H30" s="523"/>
      <c r="I30" s="523">
        <f>SUM(I7:I29)</f>
        <v>0</v>
      </c>
    </row>
    <row r="31" spans="1:9" ht="14.25">
      <c r="A31" s="522" t="s">
        <v>105</v>
      </c>
      <c r="B31" s="522" t="s">
        <v>445</v>
      </c>
      <c r="C31" s="523"/>
      <c r="D31" s="523"/>
      <c r="E31" s="523"/>
      <c r="F31" s="523"/>
      <c r="G31" s="523"/>
      <c r="H31" s="523"/>
      <c r="I31" s="523"/>
    </row>
    <row r="32" spans="1:9">
      <c r="A32" s="517" t="s">
        <v>57</v>
      </c>
      <c r="B32" s="517" t="s">
        <v>445</v>
      </c>
      <c r="C32" s="518"/>
      <c r="D32" s="518"/>
      <c r="E32" s="518"/>
      <c r="F32" s="518"/>
      <c r="G32" s="518"/>
      <c r="H32" s="518"/>
      <c r="I32" s="518"/>
    </row>
    <row r="33" spans="1:9">
      <c r="A33" s="528" t="s">
        <v>894</v>
      </c>
      <c r="B33" s="528" t="s">
        <v>445</v>
      </c>
      <c r="C33" s="529"/>
      <c r="D33" s="529"/>
      <c r="E33" s="529"/>
      <c r="F33" s="529"/>
      <c r="G33" s="529"/>
      <c r="H33" s="529"/>
      <c r="I33" s="529"/>
    </row>
    <row r="34" spans="1:9">
      <c r="A34" s="514" t="s">
        <v>445</v>
      </c>
      <c r="B34" s="514" t="s">
        <v>445</v>
      </c>
      <c r="C34" s="519"/>
      <c r="D34" s="519"/>
      <c r="E34" s="519"/>
      <c r="F34" s="519"/>
      <c r="G34" s="519"/>
      <c r="H34" s="519"/>
      <c r="I34" s="519"/>
    </row>
    <row r="35" spans="1:9">
      <c r="A35" s="528" t="s">
        <v>895</v>
      </c>
      <c r="B35" s="528" t="s">
        <v>445</v>
      </c>
      <c r="C35" s="529"/>
      <c r="D35" s="529"/>
      <c r="E35" s="529"/>
      <c r="F35" s="529"/>
      <c r="G35" s="529"/>
      <c r="H35" s="529"/>
      <c r="I35" s="529"/>
    </row>
    <row r="36" spans="1:9">
      <c r="A36" s="514" t="s">
        <v>896</v>
      </c>
      <c r="B36" s="514" t="s">
        <v>217</v>
      </c>
      <c r="C36" s="519">
        <v>2</v>
      </c>
      <c r="D36" s="519"/>
      <c r="E36" s="519">
        <f>C36*D36</f>
        <v>0</v>
      </c>
      <c r="F36" s="519"/>
      <c r="G36" s="519">
        <f>C36*F36</f>
        <v>0</v>
      </c>
      <c r="H36" s="519">
        <f>D36+F36</f>
        <v>0</v>
      </c>
      <c r="I36" s="519">
        <f>C36*H36</f>
        <v>0</v>
      </c>
    </row>
    <row r="37" spans="1:9">
      <c r="A37" s="514" t="s">
        <v>897</v>
      </c>
      <c r="B37" s="514" t="s">
        <v>217</v>
      </c>
      <c r="C37" s="519">
        <v>2</v>
      </c>
      <c r="D37" s="519"/>
      <c r="E37" s="519">
        <f>C37*D37</f>
        <v>0</v>
      </c>
      <c r="F37" s="519"/>
      <c r="G37" s="519">
        <f>C37*F37</f>
        <v>0</v>
      </c>
      <c r="H37" s="519">
        <f>D37+F37</f>
        <v>0</v>
      </c>
      <c r="I37" s="519">
        <f>C37*H37</f>
        <v>0</v>
      </c>
    </row>
    <row r="38" spans="1:9">
      <c r="A38" s="514" t="s">
        <v>898</v>
      </c>
      <c r="B38" s="514" t="s">
        <v>217</v>
      </c>
      <c r="C38" s="519">
        <v>3</v>
      </c>
      <c r="D38" s="519"/>
      <c r="E38" s="519">
        <f>C38*D38</f>
        <v>0</v>
      </c>
      <c r="F38" s="519"/>
      <c r="G38" s="519">
        <f>C38*F38</f>
        <v>0</v>
      </c>
      <c r="H38" s="519">
        <f>D38+F38</f>
        <v>0</v>
      </c>
      <c r="I38" s="519">
        <f>C38*H38</f>
        <v>0</v>
      </c>
    </row>
    <row r="39" spans="1:9">
      <c r="A39" s="514" t="s">
        <v>445</v>
      </c>
      <c r="B39" s="514" t="s">
        <v>445</v>
      </c>
      <c r="C39" s="519"/>
      <c r="D39" s="519"/>
      <c r="E39" s="519"/>
      <c r="F39" s="519"/>
      <c r="G39" s="519"/>
      <c r="H39" s="519"/>
      <c r="I39" s="519"/>
    </row>
    <row r="40" spans="1:9">
      <c r="A40" s="528" t="s">
        <v>899</v>
      </c>
      <c r="B40" s="528" t="s">
        <v>445</v>
      </c>
      <c r="C40" s="529"/>
      <c r="D40" s="529"/>
      <c r="E40" s="529"/>
      <c r="F40" s="529"/>
      <c r="G40" s="529"/>
      <c r="H40" s="529"/>
      <c r="I40" s="529"/>
    </row>
    <row r="41" spans="1:9">
      <c r="A41" s="514" t="s">
        <v>900</v>
      </c>
      <c r="B41" s="514" t="s">
        <v>217</v>
      </c>
      <c r="C41" s="519">
        <v>33</v>
      </c>
      <c r="D41" s="519"/>
      <c r="E41" s="519">
        <f>C41*D41</f>
        <v>0</v>
      </c>
      <c r="F41" s="519"/>
      <c r="G41" s="519">
        <f>C41*F41</f>
        <v>0</v>
      </c>
      <c r="H41" s="519">
        <f>D41+F41</f>
        <v>0</v>
      </c>
      <c r="I41" s="519">
        <f>C41*H41</f>
        <v>0</v>
      </c>
    </row>
    <row r="42" spans="1:9">
      <c r="A42" s="514" t="s">
        <v>445</v>
      </c>
      <c r="B42" s="514" t="s">
        <v>445</v>
      </c>
      <c r="C42" s="515"/>
      <c r="D42" s="515"/>
      <c r="E42" s="515"/>
      <c r="F42" s="515"/>
      <c r="G42" s="515"/>
      <c r="H42" s="515"/>
      <c r="I42" s="515"/>
    </row>
    <row r="43" spans="1:9">
      <c r="A43" s="514" t="s">
        <v>901</v>
      </c>
      <c r="B43" s="514" t="s">
        <v>217</v>
      </c>
      <c r="C43" s="519">
        <v>40</v>
      </c>
      <c r="D43" s="519"/>
      <c r="E43" s="519">
        <f>C43*D43</f>
        <v>0</v>
      </c>
      <c r="F43" s="519"/>
      <c r="G43" s="519">
        <f>C43*F43</f>
        <v>0</v>
      </c>
      <c r="H43" s="519">
        <f>D43+F43</f>
        <v>0</v>
      </c>
      <c r="I43" s="519">
        <f>C43*H43</f>
        <v>0</v>
      </c>
    </row>
    <row r="44" spans="1:9">
      <c r="A44" s="514" t="s">
        <v>445</v>
      </c>
      <c r="B44" s="514" t="s">
        <v>445</v>
      </c>
      <c r="C44" s="515"/>
      <c r="D44" s="515"/>
      <c r="E44" s="515"/>
      <c r="F44" s="515"/>
      <c r="G44" s="515"/>
      <c r="H44" s="515"/>
      <c r="I44" s="515"/>
    </row>
    <row r="45" spans="1:9">
      <c r="A45" s="514" t="s">
        <v>902</v>
      </c>
      <c r="B45" s="514" t="s">
        <v>217</v>
      </c>
      <c r="C45" s="519">
        <v>2</v>
      </c>
      <c r="D45" s="519"/>
      <c r="E45" s="519">
        <f>C45*D45</f>
        <v>0</v>
      </c>
      <c r="F45" s="519"/>
      <c r="G45" s="519">
        <f>C45*F45</f>
        <v>0</v>
      </c>
      <c r="H45" s="519">
        <f>D45+F45</f>
        <v>0</v>
      </c>
      <c r="I45" s="519">
        <f>C45*H45</f>
        <v>0</v>
      </c>
    </row>
    <row r="46" spans="1:9">
      <c r="A46" s="514" t="s">
        <v>445</v>
      </c>
      <c r="B46" s="514" t="s">
        <v>445</v>
      </c>
      <c r="C46" s="515"/>
      <c r="D46" s="515"/>
      <c r="E46" s="515"/>
      <c r="F46" s="515"/>
      <c r="G46" s="515"/>
      <c r="H46" s="515"/>
      <c r="I46" s="515"/>
    </row>
    <row r="47" spans="1:9">
      <c r="A47" s="528" t="s">
        <v>903</v>
      </c>
      <c r="B47" s="528" t="s">
        <v>445</v>
      </c>
      <c r="C47" s="529"/>
      <c r="D47" s="529"/>
      <c r="E47" s="529"/>
      <c r="F47" s="529"/>
      <c r="G47" s="529"/>
      <c r="H47" s="529"/>
      <c r="I47" s="529"/>
    </row>
    <row r="48" spans="1:9">
      <c r="A48" s="528" t="s">
        <v>904</v>
      </c>
      <c r="B48" s="528" t="s">
        <v>445</v>
      </c>
      <c r="C48" s="529"/>
      <c r="D48" s="529"/>
      <c r="E48" s="529"/>
      <c r="F48" s="529"/>
      <c r="G48" s="529"/>
      <c r="H48" s="529"/>
      <c r="I48" s="529"/>
    </row>
    <row r="49" spans="1:9">
      <c r="A49" s="514" t="s">
        <v>905</v>
      </c>
      <c r="B49" s="514" t="s">
        <v>217</v>
      </c>
      <c r="C49" s="519">
        <v>1</v>
      </c>
      <c r="D49" s="519"/>
      <c r="E49" s="519">
        <f>C49*D49</f>
        <v>0</v>
      </c>
      <c r="F49" s="519"/>
      <c r="G49" s="519">
        <f>C49*F49</f>
        <v>0</v>
      </c>
      <c r="H49" s="519">
        <f>D49+F49</f>
        <v>0</v>
      </c>
      <c r="I49" s="519">
        <f>C49*H49</f>
        <v>0</v>
      </c>
    </row>
    <row r="50" spans="1:9">
      <c r="A50" s="514" t="s">
        <v>906</v>
      </c>
      <c r="B50" s="514" t="s">
        <v>217</v>
      </c>
      <c r="C50" s="519">
        <v>10</v>
      </c>
      <c r="D50" s="519"/>
      <c r="E50" s="519">
        <f>C50*D50</f>
        <v>0</v>
      </c>
      <c r="F50" s="519"/>
      <c r="G50" s="519">
        <f>C50*F50</f>
        <v>0</v>
      </c>
      <c r="H50" s="519">
        <f>D50+F50</f>
        <v>0</v>
      </c>
      <c r="I50" s="519">
        <f>C50*H50</f>
        <v>0</v>
      </c>
    </row>
    <row r="51" spans="1:9">
      <c r="A51" s="514" t="s">
        <v>907</v>
      </c>
      <c r="B51" s="514" t="s">
        <v>217</v>
      </c>
      <c r="C51" s="519">
        <v>2</v>
      </c>
      <c r="D51" s="519"/>
      <c r="E51" s="519">
        <f>C51*D51</f>
        <v>0</v>
      </c>
      <c r="F51" s="519"/>
      <c r="G51" s="519">
        <f>C51*F51</f>
        <v>0</v>
      </c>
      <c r="H51" s="519">
        <f>D51+F51</f>
        <v>0</v>
      </c>
      <c r="I51" s="519">
        <f>C51*H51</f>
        <v>0</v>
      </c>
    </row>
    <row r="52" spans="1:9" ht="21.75">
      <c r="A52" s="530" t="s">
        <v>908</v>
      </c>
      <c r="B52" s="514" t="s">
        <v>217</v>
      </c>
      <c r="C52" s="519">
        <v>4</v>
      </c>
      <c r="D52" s="519"/>
      <c r="E52" s="519">
        <f>C52*D52</f>
        <v>0</v>
      </c>
      <c r="F52" s="519"/>
      <c r="G52" s="519">
        <f>C52*F52</f>
        <v>0</v>
      </c>
      <c r="H52" s="519">
        <f>D52+F52</f>
        <v>0</v>
      </c>
      <c r="I52" s="519">
        <f>C52*H52</f>
        <v>0</v>
      </c>
    </row>
    <row r="53" spans="1:9">
      <c r="A53" s="528" t="s">
        <v>909</v>
      </c>
      <c r="B53" s="528" t="s">
        <v>445</v>
      </c>
      <c r="C53" s="529"/>
      <c r="D53" s="529"/>
      <c r="E53" s="529"/>
      <c r="F53" s="529"/>
      <c r="G53" s="529"/>
      <c r="H53" s="529"/>
      <c r="I53" s="529"/>
    </row>
    <row r="54" spans="1:9">
      <c r="A54" s="514" t="s">
        <v>910</v>
      </c>
      <c r="B54" s="514" t="s">
        <v>224</v>
      </c>
      <c r="C54" s="519">
        <v>20</v>
      </c>
      <c r="D54" s="519"/>
      <c r="E54" s="519">
        <f>C54*D54</f>
        <v>0</v>
      </c>
      <c r="F54" s="519"/>
      <c r="G54" s="519">
        <f>C54*F54</f>
        <v>0</v>
      </c>
      <c r="H54" s="519">
        <f>D54+F54</f>
        <v>0</v>
      </c>
      <c r="I54" s="519">
        <f>C54*H54</f>
        <v>0</v>
      </c>
    </row>
    <row r="55" spans="1:9">
      <c r="A55" s="514" t="s">
        <v>911</v>
      </c>
      <c r="B55" s="514" t="s">
        <v>224</v>
      </c>
      <c r="C55" s="519">
        <v>20</v>
      </c>
      <c r="D55" s="519"/>
      <c r="E55" s="519">
        <f>C55*D55</f>
        <v>0</v>
      </c>
      <c r="F55" s="519"/>
      <c r="G55" s="519">
        <f>C55*F55</f>
        <v>0</v>
      </c>
      <c r="H55" s="519">
        <f>D55+F55</f>
        <v>0</v>
      </c>
      <c r="I55" s="519">
        <f>C55*H55</f>
        <v>0</v>
      </c>
    </row>
    <row r="56" spans="1:9">
      <c r="A56" s="514" t="s">
        <v>912</v>
      </c>
      <c r="B56" s="514" t="s">
        <v>224</v>
      </c>
      <c r="C56" s="519">
        <v>30</v>
      </c>
      <c r="D56" s="519"/>
      <c r="E56" s="519">
        <f>C56*D56</f>
        <v>0</v>
      </c>
      <c r="F56" s="519"/>
      <c r="G56" s="519">
        <f>C56*F56</f>
        <v>0</v>
      </c>
      <c r="H56" s="519">
        <f>D56+F56</f>
        <v>0</v>
      </c>
      <c r="I56" s="519">
        <f>C56*H56</f>
        <v>0</v>
      </c>
    </row>
    <row r="57" spans="1:9">
      <c r="A57" s="514" t="s">
        <v>445</v>
      </c>
      <c r="B57" s="514" t="s">
        <v>445</v>
      </c>
      <c r="C57" s="519"/>
      <c r="D57" s="519"/>
      <c r="E57" s="519"/>
      <c r="F57" s="519"/>
      <c r="G57" s="519"/>
      <c r="H57" s="519"/>
      <c r="I57" s="519"/>
    </row>
    <row r="58" spans="1:9">
      <c r="A58" s="528" t="s">
        <v>913</v>
      </c>
      <c r="B58" s="528" t="s">
        <v>445</v>
      </c>
      <c r="C58" s="529"/>
      <c r="D58" s="529"/>
      <c r="E58" s="529"/>
      <c r="F58" s="529"/>
      <c r="G58" s="529"/>
      <c r="H58" s="529"/>
      <c r="I58" s="529"/>
    </row>
    <row r="59" spans="1:9">
      <c r="A59" s="514" t="s">
        <v>914</v>
      </c>
      <c r="B59" s="514" t="s">
        <v>224</v>
      </c>
      <c r="C59" s="519">
        <v>120</v>
      </c>
      <c r="D59" s="519"/>
      <c r="E59" s="519">
        <f t="shared" ref="E59:E64" si="0">C59*D59</f>
        <v>0</v>
      </c>
      <c r="F59" s="519"/>
      <c r="G59" s="519">
        <f t="shared" ref="G59:G64" si="1">C59*F59</f>
        <v>0</v>
      </c>
      <c r="H59" s="519">
        <f t="shared" ref="H59:H64" si="2">D59+F59</f>
        <v>0</v>
      </c>
      <c r="I59" s="519">
        <f t="shared" ref="I59:I64" si="3">C59*H59</f>
        <v>0</v>
      </c>
    </row>
    <row r="60" spans="1:9">
      <c r="A60" s="514" t="s">
        <v>915</v>
      </c>
      <c r="B60" s="514" t="s">
        <v>224</v>
      </c>
      <c r="C60" s="519">
        <v>310</v>
      </c>
      <c r="D60" s="519"/>
      <c r="E60" s="519">
        <f t="shared" si="0"/>
        <v>0</v>
      </c>
      <c r="F60" s="519"/>
      <c r="G60" s="519">
        <f t="shared" si="1"/>
        <v>0</v>
      </c>
      <c r="H60" s="519">
        <f t="shared" si="2"/>
        <v>0</v>
      </c>
      <c r="I60" s="519">
        <f t="shared" si="3"/>
        <v>0</v>
      </c>
    </row>
    <row r="61" spans="1:9">
      <c r="A61" s="514" t="s">
        <v>916</v>
      </c>
      <c r="B61" s="514" t="s">
        <v>224</v>
      </c>
      <c r="C61" s="519">
        <v>20</v>
      </c>
      <c r="D61" s="519"/>
      <c r="E61" s="519">
        <f t="shared" si="0"/>
        <v>0</v>
      </c>
      <c r="F61" s="519"/>
      <c r="G61" s="519">
        <f t="shared" si="1"/>
        <v>0</v>
      </c>
      <c r="H61" s="519">
        <f t="shared" si="2"/>
        <v>0</v>
      </c>
      <c r="I61" s="519">
        <f t="shared" si="3"/>
        <v>0</v>
      </c>
    </row>
    <row r="62" spans="1:9">
      <c r="A62" s="514" t="s">
        <v>917</v>
      </c>
      <c r="B62" s="514" t="s">
        <v>224</v>
      </c>
      <c r="C62" s="519">
        <v>30</v>
      </c>
      <c r="D62" s="519"/>
      <c r="E62" s="519">
        <f t="shared" si="0"/>
        <v>0</v>
      </c>
      <c r="F62" s="519"/>
      <c r="G62" s="519">
        <f t="shared" si="1"/>
        <v>0</v>
      </c>
      <c r="H62" s="519">
        <f t="shared" si="2"/>
        <v>0</v>
      </c>
      <c r="I62" s="519">
        <f t="shared" si="3"/>
        <v>0</v>
      </c>
    </row>
    <row r="63" spans="1:9">
      <c r="A63" s="514" t="s">
        <v>918</v>
      </c>
      <c r="B63" s="514" t="s">
        <v>224</v>
      </c>
      <c r="C63" s="519">
        <v>10</v>
      </c>
      <c r="D63" s="519"/>
      <c r="E63" s="519">
        <f t="shared" si="0"/>
        <v>0</v>
      </c>
      <c r="F63" s="519"/>
      <c r="G63" s="519">
        <f t="shared" si="1"/>
        <v>0</v>
      </c>
      <c r="H63" s="519">
        <f t="shared" si="2"/>
        <v>0</v>
      </c>
      <c r="I63" s="519">
        <f t="shared" si="3"/>
        <v>0</v>
      </c>
    </row>
    <row r="64" spans="1:9">
      <c r="A64" s="514" t="s">
        <v>919</v>
      </c>
      <c r="B64" s="514" t="s">
        <v>224</v>
      </c>
      <c r="C64" s="519">
        <v>20</v>
      </c>
      <c r="D64" s="519"/>
      <c r="E64" s="519">
        <f t="shared" si="0"/>
        <v>0</v>
      </c>
      <c r="F64" s="519"/>
      <c r="G64" s="519">
        <f t="shared" si="1"/>
        <v>0</v>
      </c>
      <c r="H64" s="519">
        <f t="shared" si="2"/>
        <v>0</v>
      </c>
      <c r="I64" s="519">
        <f t="shared" si="3"/>
        <v>0</v>
      </c>
    </row>
    <row r="65" spans="1:9">
      <c r="A65" s="514" t="s">
        <v>445</v>
      </c>
      <c r="B65" s="514" t="s">
        <v>445</v>
      </c>
      <c r="C65" s="519"/>
      <c r="D65" s="519"/>
      <c r="E65" s="519"/>
      <c r="F65" s="519"/>
      <c r="G65" s="519"/>
      <c r="H65" s="519"/>
      <c r="I65" s="519"/>
    </row>
    <row r="66" spans="1:9">
      <c r="A66" s="528" t="s">
        <v>913</v>
      </c>
      <c r="B66" s="528" t="s">
        <v>445</v>
      </c>
      <c r="C66" s="529"/>
      <c r="D66" s="529"/>
      <c r="E66" s="529"/>
      <c r="F66" s="529"/>
      <c r="G66" s="529"/>
      <c r="H66" s="529"/>
      <c r="I66" s="529"/>
    </row>
    <row r="67" spans="1:9">
      <c r="A67" s="514" t="s">
        <v>920</v>
      </c>
      <c r="B67" s="514" t="s">
        <v>224</v>
      </c>
      <c r="C67" s="519">
        <v>30</v>
      </c>
      <c r="D67" s="519"/>
      <c r="E67" s="519">
        <f>C67*D67</f>
        <v>0</v>
      </c>
      <c r="F67" s="519"/>
      <c r="G67" s="519">
        <f>C67*F67</f>
        <v>0</v>
      </c>
      <c r="H67" s="519">
        <f>D67+F67</f>
        <v>0</v>
      </c>
      <c r="I67" s="519">
        <f>C67*H67</f>
        <v>0</v>
      </c>
    </row>
    <row r="68" spans="1:9">
      <c r="A68" s="514" t="s">
        <v>445</v>
      </c>
      <c r="B68" s="514" t="s">
        <v>445</v>
      </c>
      <c r="C68" s="519"/>
      <c r="D68" s="519"/>
      <c r="E68" s="519"/>
      <c r="F68" s="519"/>
      <c r="G68" s="519"/>
      <c r="H68" s="519"/>
      <c r="I68" s="519"/>
    </row>
    <row r="69" spans="1:9">
      <c r="A69" s="514" t="s">
        <v>921</v>
      </c>
      <c r="B69" s="514" t="s">
        <v>224</v>
      </c>
      <c r="C69" s="519">
        <v>30</v>
      </c>
      <c r="D69" s="519"/>
      <c r="E69" s="519">
        <f>C69*D69</f>
        <v>0</v>
      </c>
      <c r="F69" s="519"/>
      <c r="G69" s="519">
        <f>C69*F69</f>
        <v>0</v>
      </c>
      <c r="H69" s="519">
        <f>D69+F69</f>
        <v>0</v>
      </c>
      <c r="I69" s="519">
        <f>C69*H69</f>
        <v>0</v>
      </c>
    </row>
    <row r="70" spans="1:9">
      <c r="A70" s="514" t="s">
        <v>445</v>
      </c>
      <c r="B70" s="514" t="s">
        <v>445</v>
      </c>
      <c r="C70" s="515"/>
      <c r="D70" s="515"/>
      <c r="E70" s="515"/>
      <c r="F70" s="515"/>
      <c r="G70" s="515"/>
      <c r="H70" s="515"/>
      <c r="I70" s="515"/>
    </row>
    <row r="71" spans="1:9">
      <c r="A71" s="528" t="s">
        <v>922</v>
      </c>
      <c r="B71" s="528" t="s">
        <v>445</v>
      </c>
      <c r="C71" s="531"/>
      <c r="D71" s="531"/>
      <c r="E71" s="531"/>
      <c r="F71" s="531"/>
      <c r="G71" s="531"/>
      <c r="H71" s="531"/>
      <c r="I71" s="531"/>
    </row>
    <row r="72" spans="1:9">
      <c r="A72" s="514" t="s">
        <v>923</v>
      </c>
      <c r="B72" s="514" t="s">
        <v>217</v>
      </c>
      <c r="C72" s="519">
        <v>20</v>
      </c>
      <c r="D72" s="519"/>
      <c r="E72" s="519">
        <f>C72*D72</f>
        <v>0</v>
      </c>
      <c r="F72" s="519"/>
      <c r="G72" s="519">
        <f>C72*F72</f>
        <v>0</v>
      </c>
      <c r="H72" s="519">
        <f>D72+F72</f>
        <v>0</v>
      </c>
      <c r="I72" s="519">
        <f>C72*H72</f>
        <v>0</v>
      </c>
    </row>
    <row r="73" spans="1:9">
      <c r="A73" s="514" t="s">
        <v>924</v>
      </c>
      <c r="B73" s="514" t="s">
        <v>217</v>
      </c>
      <c r="C73" s="519">
        <v>10</v>
      </c>
      <c r="D73" s="519"/>
      <c r="E73" s="519">
        <f>C73*D73</f>
        <v>0</v>
      </c>
      <c r="F73" s="519"/>
      <c r="G73" s="519">
        <f>C73*F73</f>
        <v>0</v>
      </c>
      <c r="H73" s="519">
        <f>D73+F73</f>
        <v>0</v>
      </c>
      <c r="I73" s="519">
        <f>C73*H73</f>
        <v>0</v>
      </c>
    </row>
    <row r="74" spans="1:9">
      <c r="A74" s="514" t="s">
        <v>445</v>
      </c>
      <c r="B74" s="514" t="s">
        <v>445</v>
      </c>
      <c r="C74" s="519"/>
      <c r="D74" s="519"/>
      <c r="E74" s="519"/>
      <c r="F74" s="519"/>
      <c r="G74" s="519"/>
      <c r="H74" s="519"/>
      <c r="I74" s="519"/>
    </row>
    <row r="75" spans="1:9">
      <c r="A75" s="528" t="s">
        <v>925</v>
      </c>
      <c r="B75" s="528" t="s">
        <v>445</v>
      </c>
      <c r="C75" s="529"/>
      <c r="D75" s="529"/>
      <c r="E75" s="529"/>
      <c r="F75" s="529"/>
      <c r="G75" s="529"/>
      <c r="H75" s="529"/>
      <c r="I75" s="529"/>
    </row>
    <row r="76" spans="1:9">
      <c r="A76" s="514" t="s">
        <v>926</v>
      </c>
      <c r="B76" s="514" t="s">
        <v>217</v>
      </c>
      <c r="C76" s="519">
        <v>54</v>
      </c>
      <c r="D76" s="519"/>
      <c r="E76" s="519">
        <f>C76*D76</f>
        <v>0</v>
      </c>
      <c r="F76" s="519"/>
      <c r="G76" s="519">
        <f>C76*F76</f>
        <v>0</v>
      </c>
      <c r="H76" s="519">
        <f>D76+F76</f>
        <v>0</v>
      </c>
      <c r="I76" s="519">
        <f>C76*H76</f>
        <v>0</v>
      </c>
    </row>
    <row r="77" spans="1:9">
      <c r="A77" s="514" t="s">
        <v>927</v>
      </c>
      <c r="B77" s="514" t="s">
        <v>217</v>
      </c>
      <c r="C77" s="519">
        <v>20</v>
      </c>
      <c r="D77" s="519"/>
      <c r="E77" s="519">
        <f>C77*D77</f>
        <v>0</v>
      </c>
      <c r="F77" s="519"/>
      <c r="G77" s="519">
        <f>C77*F77</f>
        <v>0</v>
      </c>
      <c r="H77" s="519">
        <f>D77+F77</f>
        <v>0</v>
      </c>
      <c r="I77" s="519">
        <f>C77*H77</f>
        <v>0</v>
      </c>
    </row>
    <row r="78" spans="1:9">
      <c r="A78" s="514" t="s">
        <v>928</v>
      </c>
      <c r="B78" s="514" t="s">
        <v>217</v>
      </c>
      <c r="C78" s="519">
        <v>20</v>
      </c>
      <c r="D78" s="519"/>
      <c r="E78" s="519">
        <f>C78*D78</f>
        <v>0</v>
      </c>
      <c r="F78" s="519"/>
      <c r="G78" s="519">
        <f>C78*F78</f>
        <v>0</v>
      </c>
      <c r="H78" s="519">
        <f>D78+F78</f>
        <v>0</v>
      </c>
      <c r="I78" s="519">
        <f>C78*H78</f>
        <v>0</v>
      </c>
    </row>
    <row r="79" spans="1:9">
      <c r="A79" s="514" t="s">
        <v>929</v>
      </c>
      <c r="B79" s="514" t="s">
        <v>217</v>
      </c>
      <c r="C79" s="519">
        <v>12</v>
      </c>
      <c r="D79" s="519"/>
      <c r="E79" s="519">
        <f>C79*D79</f>
        <v>0</v>
      </c>
      <c r="F79" s="519"/>
      <c r="G79" s="519">
        <f>C79*F79</f>
        <v>0</v>
      </c>
      <c r="H79" s="519">
        <f>D79+F79</f>
        <v>0</v>
      </c>
      <c r="I79" s="519">
        <f>C79*H79</f>
        <v>0</v>
      </c>
    </row>
    <row r="80" spans="1:9">
      <c r="A80" s="514" t="s">
        <v>445</v>
      </c>
      <c r="B80" s="514" t="s">
        <v>445</v>
      </c>
      <c r="C80" s="519"/>
      <c r="D80" s="519"/>
      <c r="E80" s="519"/>
      <c r="F80" s="519"/>
      <c r="G80" s="519"/>
      <c r="H80" s="519"/>
      <c r="I80" s="519"/>
    </row>
    <row r="81" spans="1:9">
      <c r="A81" s="528" t="s">
        <v>930</v>
      </c>
      <c r="B81" s="528" t="s">
        <v>445</v>
      </c>
      <c r="C81" s="529"/>
      <c r="D81" s="529"/>
      <c r="E81" s="529"/>
      <c r="F81" s="529"/>
      <c r="G81" s="529"/>
      <c r="H81" s="529"/>
      <c r="I81" s="529"/>
    </row>
    <row r="82" spans="1:9">
      <c r="A82" s="514" t="s">
        <v>931</v>
      </c>
      <c r="B82" s="514" t="s">
        <v>217</v>
      </c>
      <c r="C82" s="519">
        <v>18</v>
      </c>
      <c r="D82" s="519"/>
      <c r="E82" s="519">
        <f>C82*D82</f>
        <v>0</v>
      </c>
      <c r="F82" s="519"/>
      <c r="G82" s="519">
        <f>C82*F82</f>
        <v>0</v>
      </c>
      <c r="H82" s="519">
        <f>D82+F82</f>
        <v>0</v>
      </c>
      <c r="I82" s="519">
        <f>C82*H82</f>
        <v>0</v>
      </c>
    </row>
    <row r="83" spans="1:9">
      <c r="A83" s="517" t="s">
        <v>932</v>
      </c>
      <c r="B83" s="517" t="s">
        <v>445</v>
      </c>
      <c r="C83" s="518"/>
      <c r="D83" s="518"/>
      <c r="E83" s="518">
        <f>SUM(E36:E82)</f>
        <v>0</v>
      </c>
      <c r="F83" s="518"/>
      <c r="G83" s="518">
        <f>SUM(G36:G82)</f>
        <v>0</v>
      </c>
      <c r="H83" s="518"/>
      <c r="I83" s="518">
        <f>SUM(I36:I82)</f>
        <v>0</v>
      </c>
    </row>
    <row r="84" spans="1:9">
      <c r="A84" s="528" t="s">
        <v>933</v>
      </c>
      <c r="B84" s="528" t="s">
        <v>445</v>
      </c>
      <c r="C84" s="529"/>
      <c r="D84" s="529"/>
      <c r="E84" s="529"/>
      <c r="F84" s="529"/>
      <c r="G84" s="529"/>
      <c r="H84" s="529"/>
      <c r="I84" s="529"/>
    </row>
    <row r="85" spans="1:9">
      <c r="A85" s="514" t="s">
        <v>934</v>
      </c>
      <c r="B85" s="514" t="s">
        <v>640</v>
      </c>
      <c r="C85" s="519">
        <v>10</v>
      </c>
      <c r="D85" s="519"/>
      <c r="E85" s="519">
        <f>C85*D85</f>
        <v>0</v>
      </c>
      <c r="F85" s="519"/>
      <c r="G85" s="519">
        <f>C85*F85</f>
        <v>0</v>
      </c>
      <c r="H85" s="519">
        <f>D85+F85</f>
        <v>0</v>
      </c>
      <c r="I85" s="519">
        <f>C85*H85</f>
        <v>0</v>
      </c>
    </row>
    <row r="86" spans="1:9">
      <c r="A86" s="514" t="s">
        <v>445</v>
      </c>
      <c r="B86" s="514" t="s">
        <v>445</v>
      </c>
      <c r="C86" s="519"/>
      <c r="D86" s="519"/>
      <c r="E86" s="519"/>
      <c r="F86" s="519"/>
      <c r="G86" s="519"/>
      <c r="H86" s="519"/>
      <c r="I86" s="519"/>
    </row>
    <row r="87" spans="1:9">
      <c r="A87" s="528" t="s">
        <v>935</v>
      </c>
      <c r="B87" s="528" t="s">
        <v>445</v>
      </c>
      <c r="C87" s="529"/>
      <c r="D87" s="529"/>
      <c r="E87" s="529"/>
      <c r="F87" s="529"/>
      <c r="G87" s="529"/>
      <c r="H87" s="529"/>
      <c r="I87" s="529"/>
    </row>
    <row r="88" spans="1:9">
      <c r="A88" s="514" t="s">
        <v>936</v>
      </c>
      <c r="B88" s="514" t="s">
        <v>640</v>
      </c>
      <c r="C88" s="519">
        <v>30</v>
      </c>
      <c r="D88" s="519"/>
      <c r="E88" s="519">
        <f>C88*D88</f>
        <v>0</v>
      </c>
      <c r="F88" s="519"/>
      <c r="G88" s="519">
        <f>C88*F88</f>
        <v>0</v>
      </c>
      <c r="H88" s="519">
        <f>D88+F88</f>
        <v>0</v>
      </c>
      <c r="I88" s="519">
        <f>C88*H88</f>
        <v>0</v>
      </c>
    </row>
    <row r="89" spans="1:9">
      <c r="A89" s="514" t="s">
        <v>937</v>
      </c>
      <c r="B89" s="514" t="s">
        <v>640</v>
      </c>
      <c r="C89" s="519">
        <v>15</v>
      </c>
      <c r="D89" s="519"/>
      <c r="E89" s="519">
        <f>C89*D89</f>
        <v>0</v>
      </c>
      <c r="F89" s="519"/>
      <c r="G89" s="519">
        <f>C89*F89</f>
        <v>0</v>
      </c>
      <c r="H89" s="519">
        <f>D89+F89</f>
        <v>0</v>
      </c>
      <c r="I89" s="519">
        <f>C89*H89</f>
        <v>0</v>
      </c>
    </row>
    <row r="90" spans="1:9">
      <c r="A90" s="514" t="s">
        <v>445</v>
      </c>
      <c r="B90" s="514" t="s">
        <v>445</v>
      </c>
      <c r="C90" s="519"/>
      <c r="D90" s="519"/>
      <c r="E90" s="519"/>
      <c r="F90" s="519"/>
      <c r="G90" s="519"/>
      <c r="H90" s="519"/>
      <c r="I90" s="519"/>
    </row>
    <row r="91" spans="1:9">
      <c r="A91" s="514" t="s">
        <v>938</v>
      </c>
      <c r="B91" s="514" t="s">
        <v>0</v>
      </c>
      <c r="C91" s="519">
        <v>9</v>
      </c>
      <c r="D91" s="519">
        <f>M1MA</f>
        <v>0</v>
      </c>
      <c r="E91" s="519">
        <f>D91/100*9</f>
        <v>0</v>
      </c>
      <c r="F91" s="519"/>
      <c r="G91" s="519"/>
      <c r="H91" s="519"/>
      <c r="I91" s="519">
        <f>E91</f>
        <v>0</v>
      </c>
    </row>
    <row r="92" spans="1:9" ht="14.25">
      <c r="A92" s="522" t="s">
        <v>939</v>
      </c>
      <c r="B92" s="522" t="s">
        <v>445</v>
      </c>
      <c r="C92" s="523"/>
      <c r="D92" s="523"/>
      <c r="E92" s="523">
        <f>M1MA+SUM(E85:E91)</f>
        <v>0</v>
      </c>
      <c r="F92" s="523"/>
      <c r="G92" s="523">
        <f>M1MO+SUM(G85:G91)</f>
        <v>0</v>
      </c>
      <c r="H92" s="523"/>
      <c r="I92" s="523">
        <f>M1C+SUM(I85:I91)</f>
        <v>0</v>
      </c>
    </row>
    <row r="93" spans="1:9">
      <c r="A93" s="514" t="s">
        <v>445</v>
      </c>
      <c r="B93" s="514" t="s">
        <v>445</v>
      </c>
      <c r="C93" s="519"/>
      <c r="D93" s="519"/>
      <c r="E93" s="519"/>
      <c r="F93" s="519"/>
      <c r="G93" s="519"/>
      <c r="H93" s="519"/>
      <c r="I93" s="519"/>
    </row>
  </sheetData>
  <pageMargins left="0.78740157480314965" right="0.39370078740157483" top="0.59055118110236227" bottom="0.19685039370078741" header="0.51181102362204722" footer="0.51181102362204722"/>
  <pageSetup paperSize="9" scale="53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B20" sqref="AB20"/>
    </sheetView>
  </sheetViews>
  <sheetFormatPr defaultRowHeight="12.75" outlineLevelRow="1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594" t="s">
        <v>7</v>
      </c>
      <c r="B1" s="594"/>
      <c r="C1" s="594"/>
      <c r="D1" s="594"/>
      <c r="E1" s="594"/>
      <c r="F1" s="594"/>
      <c r="G1" s="594"/>
      <c r="AG1" t="s">
        <v>115</v>
      </c>
    </row>
    <row r="2" spans="1:60" ht="25.15" customHeight="1">
      <c r="A2" s="140" t="s">
        <v>8</v>
      </c>
      <c r="B2" s="75" t="s">
        <v>43</v>
      </c>
      <c r="C2" s="595" t="s">
        <v>44</v>
      </c>
      <c r="D2" s="596"/>
      <c r="E2" s="596"/>
      <c r="F2" s="596"/>
      <c r="G2" s="597"/>
      <c r="AG2" t="s">
        <v>116</v>
      </c>
    </row>
    <row r="3" spans="1:60" ht="25.15" customHeight="1">
      <c r="A3" s="140" t="s">
        <v>9</v>
      </c>
      <c r="B3" s="75" t="s">
        <v>46</v>
      </c>
      <c r="C3" s="595" t="s">
        <v>47</v>
      </c>
      <c r="D3" s="596"/>
      <c r="E3" s="596"/>
      <c r="F3" s="596"/>
      <c r="G3" s="597"/>
      <c r="AC3" s="87" t="s">
        <v>116</v>
      </c>
      <c r="AG3" t="s">
        <v>117</v>
      </c>
    </row>
    <row r="4" spans="1:60" ht="25.15" customHeight="1">
      <c r="A4" s="141" t="s">
        <v>10</v>
      </c>
      <c r="B4" s="142" t="s">
        <v>58</v>
      </c>
      <c r="C4" s="598" t="s">
        <v>59</v>
      </c>
      <c r="D4" s="599"/>
      <c r="E4" s="599"/>
      <c r="F4" s="599"/>
      <c r="G4" s="600"/>
      <c r="AG4" t="s">
        <v>118</v>
      </c>
    </row>
    <row r="5" spans="1:60">
      <c r="D5" s="139"/>
    </row>
    <row r="6" spans="1:60" ht="38.25">
      <c r="A6" s="144" t="s">
        <v>119</v>
      </c>
      <c r="B6" s="146" t="s">
        <v>120</v>
      </c>
      <c r="C6" s="146" t="s">
        <v>121</v>
      </c>
      <c r="D6" s="145" t="s">
        <v>122</v>
      </c>
      <c r="E6" s="144" t="s">
        <v>123</v>
      </c>
      <c r="F6" s="143" t="s">
        <v>124</v>
      </c>
      <c r="G6" s="144" t="s">
        <v>31</v>
      </c>
      <c r="H6" s="147" t="s">
        <v>32</v>
      </c>
      <c r="I6" s="147" t="s">
        <v>125</v>
      </c>
      <c r="J6" s="147" t="s">
        <v>33</v>
      </c>
      <c r="K6" s="147" t="s">
        <v>126</v>
      </c>
      <c r="L6" s="147" t="s">
        <v>127</v>
      </c>
      <c r="M6" s="147" t="s">
        <v>128</v>
      </c>
      <c r="N6" s="147" t="s">
        <v>129</v>
      </c>
      <c r="O6" s="147" t="s">
        <v>130</v>
      </c>
      <c r="P6" s="147" t="s">
        <v>131</v>
      </c>
      <c r="Q6" s="147" t="s">
        <v>132</v>
      </c>
      <c r="R6" s="147" t="s">
        <v>133</v>
      </c>
      <c r="S6" s="147" t="s">
        <v>134</v>
      </c>
      <c r="T6" s="147" t="s">
        <v>135</v>
      </c>
      <c r="U6" s="147" t="s">
        <v>136</v>
      </c>
      <c r="V6" s="147" t="s">
        <v>137</v>
      </c>
      <c r="W6" s="147" t="s">
        <v>138</v>
      </c>
      <c r="X6" s="147" t="s">
        <v>139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>
      <c r="A8" s="162" t="s">
        <v>140</v>
      </c>
      <c r="B8" s="163" t="s">
        <v>106</v>
      </c>
      <c r="C8" s="181" t="s">
        <v>107</v>
      </c>
      <c r="D8" s="164"/>
      <c r="E8" s="165"/>
      <c r="F8" s="166"/>
      <c r="G8" s="167">
        <f>SUMIF(AG9:AG9,"&lt;&gt;NOR",G9:G9)</f>
        <v>0</v>
      </c>
      <c r="H8" s="161"/>
      <c r="I8" s="161">
        <f>SUM(I9:I9)</f>
        <v>0</v>
      </c>
      <c r="J8" s="161"/>
      <c r="K8" s="161">
        <f>SUM(K9:K9)</f>
        <v>0</v>
      </c>
      <c r="L8" s="161"/>
      <c r="M8" s="161">
        <f>SUM(M9:M9)</f>
        <v>0</v>
      </c>
      <c r="N8" s="161"/>
      <c r="O8" s="161">
        <f>SUM(O9:O9)</f>
        <v>0</v>
      </c>
      <c r="P8" s="161"/>
      <c r="Q8" s="161">
        <f>SUM(Q9:Q9)</f>
        <v>0</v>
      </c>
      <c r="R8" s="161"/>
      <c r="S8" s="161"/>
      <c r="T8" s="161"/>
      <c r="U8" s="161"/>
      <c r="V8" s="161">
        <f>SUM(V9:V9)</f>
        <v>0</v>
      </c>
      <c r="W8" s="161"/>
      <c r="X8" s="161"/>
      <c r="AG8" t="s">
        <v>141</v>
      </c>
    </row>
    <row r="9" spans="1:60" outlineLevel="1">
      <c r="A9" s="168">
        <v>1</v>
      </c>
      <c r="B9" s="169" t="s">
        <v>427</v>
      </c>
      <c r="C9" s="182" t="s">
        <v>428</v>
      </c>
      <c r="D9" s="170" t="s">
        <v>271</v>
      </c>
      <c r="E9" s="171">
        <v>1</v>
      </c>
      <c r="F9" s="172">
        <f>VZT!N81</f>
        <v>0</v>
      </c>
      <c r="G9" s="173">
        <f>ROUND(E9*F9,2)</f>
        <v>0</v>
      </c>
      <c r="H9" s="158">
        <v>0</v>
      </c>
      <c r="I9" s="157">
        <f>ROUND(E9*H9,2)</f>
        <v>0</v>
      </c>
      <c r="J9" s="158">
        <v>0</v>
      </c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199</v>
      </c>
      <c r="T9" s="157" t="s">
        <v>200</v>
      </c>
      <c r="U9" s="157">
        <v>0</v>
      </c>
      <c r="V9" s="157">
        <f>ROUND(E9*U9,2)</f>
        <v>0</v>
      </c>
      <c r="W9" s="157"/>
      <c r="X9" s="157" t="s">
        <v>146</v>
      </c>
      <c r="Y9" s="148"/>
      <c r="Z9" s="148"/>
      <c r="AA9" s="148"/>
      <c r="AB9" s="148"/>
      <c r="AC9" s="148"/>
      <c r="AD9" s="148"/>
      <c r="AE9" s="148"/>
      <c r="AF9" s="148"/>
      <c r="AG9" s="148" t="s">
        <v>147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AE10">
        <v>15</v>
      </c>
      <c r="AF10">
        <v>21</v>
      </c>
    </row>
    <row r="11" spans="1:60">
      <c r="A11" s="151"/>
      <c r="B11" s="152" t="s">
        <v>31</v>
      </c>
      <c r="C11" s="186"/>
      <c r="D11" s="153"/>
      <c r="E11" s="154"/>
      <c r="F11" s="154"/>
      <c r="G11" s="180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AE11">
        <f>SUMIF(L7:L9,AE10,G7:G9)</f>
        <v>0</v>
      </c>
      <c r="AF11">
        <f>SUMIF(L7:L9,AF10,G7:G9)</f>
        <v>0</v>
      </c>
      <c r="AG11" t="s">
        <v>331</v>
      </c>
    </row>
    <row r="12" spans="1:60">
      <c r="A12" s="5"/>
      <c r="B12" s="6"/>
      <c r="C12" s="185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60">
      <c r="A13" s="5"/>
      <c r="B13" s="6"/>
      <c r="C13" s="185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60">
      <c r="A14" s="601" t="s">
        <v>332</v>
      </c>
      <c r="B14" s="601"/>
      <c r="C14" s="602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60">
      <c r="A15" s="582"/>
      <c r="B15" s="583"/>
      <c r="C15" s="584"/>
      <c r="D15" s="583"/>
      <c r="E15" s="583"/>
      <c r="F15" s="583"/>
      <c r="G15" s="58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AG15" t="s">
        <v>333</v>
      </c>
    </row>
    <row r="16" spans="1:60">
      <c r="A16" s="586"/>
      <c r="B16" s="587"/>
      <c r="C16" s="588"/>
      <c r="D16" s="587"/>
      <c r="E16" s="587"/>
      <c r="F16" s="587"/>
      <c r="G16" s="58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33">
      <c r="A17" s="586"/>
      <c r="B17" s="587"/>
      <c r="C17" s="588"/>
      <c r="D17" s="587"/>
      <c r="E17" s="587"/>
      <c r="F17" s="587"/>
      <c r="G17" s="58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33">
      <c r="A18" s="586"/>
      <c r="B18" s="587"/>
      <c r="C18" s="588"/>
      <c r="D18" s="587"/>
      <c r="E18" s="587"/>
      <c r="F18" s="587"/>
      <c r="G18" s="58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33">
      <c r="A19" s="590"/>
      <c r="B19" s="591"/>
      <c r="C19" s="592"/>
      <c r="D19" s="591"/>
      <c r="E19" s="591"/>
      <c r="F19" s="591"/>
      <c r="G19" s="59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33">
      <c r="A20" s="5"/>
      <c r="B20" s="6"/>
      <c r="C20" s="185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33">
      <c r="C21" s="187"/>
      <c r="D21" s="139"/>
      <c r="AG21" t="s">
        <v>334</v>
      </c>
    </row>
    <row r="22" spans="1:33">
      <c r="D22" s="139"/>
    </row>
    <row r="23" spans="1:33">
      <c r="D23" s="139"/>
    </row>
    <row r="24" spans="1:33">
      <c r="D24" s="139"/>
    </row>
    <row r="25" spans="1:33">
      <c r="D25" s="139"/>
    </row>
    <row r="26" spans="1:33">
      <c r="D26" s="139"/>
    </row>
    <row r="27" spans="1:33">
      <c r="D27" s="139"/>
    </row>
    <row r="28" spans="1:33">
      <c r="D28" s="139"/>
    </row>
    <row r="29" spans="1:33">
      <c r="D29" s="139"/>
    </row>
    <row r="30" spans="1:33">
      <c r="D30" s="139"/>
    </row>
    <row r="31" spans="1:33">
      <c r="D31" s="139"/>
    </row>
    <row r="32" spans="1:33">
      <c r="D32" s="139"/>
    </row>
    <row r="33" spans="4:4">
      <c r="D33" s="139"/>
    </row>
    <row r="34" spans="4:4">
      <c r="D34" s="139"/>
    </row>
    <row r="35" spans="4:4">
      <c r="D35" s="139"/>
    </row>
    <row r="36" spans="4:4">
      <c r="D36" s="139"/>
    </row>
    <row r="37" spans="4:4">
      <c r="D37" s="139"/>
    </row>
    <row r="38" spans="4:4">
      <c r="D38" s="139"/>
    </row>
    <row r="39" spans="4:4">
      <c r="D39" s="139"/>
    </row>
    <row r="40" spans="4:4">
      <c r="D40" s="139"/>
    </row>
    <row r="41" spans="4:4">
      <c r="D41" s="139"/>
    </row>
    <row r="42" spans="4:4">
      <c r="D42" s="139"/>
    </row>
    <row r="43" spans="4:4">
      <c r="D43" s="139"/>
    </row>
    <row r="44" spans="4:4">
      <c r="D44" s="139"/>
    </row>
    <row r="45" spans="4:4">
      <c r="D45" s="139"/>
    </row>
    <row r="46" spans="4:4">
      <c r="D46" s="139"/>
    </row>
    <row r="47" spans="4:4">
      <c r="D47" s="139"/>
    </row>
    <row r="48" spans="4:4">
      <c r="D48" s="139"/>
    </row>
    <row r="49" spans="4:4">
      <c r="D49" s="139"/>
    </row>
    <row r="50" spans="4:4">
      <c r="D50" s="139"/>
    </row>
    <row r="51" spans="4:4">
      <c r="D51" s="139"/>
    </row>
    <row r="52" spans="4:4">
      <c r="D52" s="139"/>
    </row>
    <row r="53" spans="4:4">
      <c r="D53" s="139"/>
    </row>
    <row r="54" spans="4:4">
      <c r="D54" s="139"/>
    </row>
    <row r="55" spans="4:4">
      <c r="D55" s="139"/>
    </row>
    <row r="56" spans="4:4">
      <c r="D56" s="139"/>
    </row>
    <row r="57" spans="4:4">
      <c r="D57" s="139"/>
    </row>
    <row r="58" spans="4:4">
      <c r="D58" s="139"/>
    </row>
    <row r="59" spans="4:4">
      <c r="D59" s="139"/>
    </row>
    <row r="60" spans="4:4">
      <c r="D60" s="139"/>
    </row>
    <row r="61" spans="4:4">
      <c r="D61" s="139"/>
    </row>
    <row r="62" spans="4:4">
      <c r="D62" s="139"/>
    </row>
    <row r="63" spans="4:4">
      <c r="D63" s="139"/>
    </row>
    <row r="64" spans="4:4">
      <c r="D64" s="139"/>
    </row>
    <row r="65" spans="4:4">
      <c r="D65" s="139"/>
    </row>
    <row r="66" spans="4:4">
      <c r="D66" s="139"/>
    </row>
    <row r="67" spans="4:4">
      <c r="D67" s="139"/>
    </row>
    <row r="68" spans="4:4">
      <c r="D68" s="139"/>
    </row>
    <row r="69" spans="4:4">
      <c r="D69" s="139"/>
    </row>
    <row r="70" spans="4:4">
      <c r="D70" s="139"/>
    </row>
    <row r="71" spans="4:4">
      <c r="D71" s="139"/>
    </row>
    <row r="72" spans="4:4">
      <c r="D72" s="139"/>
    </row>
    <row r="73" spans="4:4">
      <c r="D73" s="139"/>
    </row>
    <row r="74" spans="4:4">
      <c r="D74" s="139"/>
    </row>
    <row r="75" spans="4:4">
      <c r="D75" s="139"/>
    </row>
    <row r="76" spans="4:4">
      <c r="D76" s="139"/>
    </row>
    <row r="77" spans="4:4">
      <c r="D77" s="139"/>
    </row>
    <row r="78" spans="4:4">
      <c r="D78" s="139"/>
    </row>
    <row r="79" spans="4:4">
      <c r="D79" s="139"/>
    </row>
    <row r="80" spans="4:4">
      <c r="D80" s="139"/>
    </row>
    <row r="81" spans="4:4">
      <c r="D81" s="139"/>
    </row>
    <row r="82" spans="4:4">
      <c r="D82" s="139"/>
    </row>
    <row r="83" spans="4:4">
      <c r="D83" s="139"/>
    </row>
    <row r="84" spans="4:4">
      <c r="D84" s="139"/>
    </row>
    <row r="85" spans="4:4">
      <c r="D85" s="139"/>
    </row>
    <row r="86" spans="4:4">
      <c r="D86" s="139"/>
    </row>
    <row r="87" spans="4:4">
      <c r="D87" s="139"/>
    </row>
    <row r="88" spans="4:4">
      <c r="D88" s="139"/>
    </row>
    <row r="89" spans="4:4">
      <c r="D89" s="139"/>
    </row>
    <row r="90" spans="4:4">
      <c r="D90" s="139"/>
    </row>
    <row r="91" spans="4:4">
      <c r="D91" s="139"/>
    </row>
    <row r="92" spans="4:4">
      <c r="D92" s="139"/>
    </row>
    <row r="93" spans="4:4">
      <c r="D93" s="139"/>
    </row>
    <row r="94" spans="4:4">
      <c r="D94" s="139"/>
    </row>
    <row r="95" spans="4:4">
      <c r="D95" s="139"/>
    </row>
    <row r="96" spans="4:4">
      <c r="D96" s="139"/>
    </row>
    <row r="97" spans="4:4">
      <c r="D97" s="139"/>
    </row>
    <row r="98" spans="4:4">
      <c r="D98" s="139"/>
    </row>
    <row r="99" spans="4:4">
      <c r="D99" s="139"/>
    </row>
    <row r="100" spans="4:4">
      <c r="D100" s="139"/>
    </row>
    <row r="101" spans="4:4">
      <c r="D101" s="139"/>
    </row>
    <row r="102" spans="4:4">
      <c r="D102" s="139"/>
    </row>
    <row r="103" spans="4:4">
      <c r="D103" s="139"/>
    </row>
    <row r="104" spans="4:4">
      <c r="D104" s="139"/>
    </row>
    <row r="105" spans="4:4">
      <c r="D105" s="139"/>
    </row>
    <row r="106" spans="4:4">
      <c r="D106" s="139"/>
    </row>
    <row r="107" spans="4:4">
      <c r="D107" s="139"/>
    </row>
    <row r="108" spans="4:4">
      <c r="D108" s="139"/>
    </row>
    <row r="109" spans="4:4">
      <c r="D109" s="139"/>
    </row>
    <row r="110" spans="4:4">
      <c r="D110" s="139"/>
    </row>
    <row r="111" spans="4:4">
      <c r="D111" s="139"/>
    </row>
    <row r="112" spans="4:4">
      <c r="D112" s="139"/>
    </row>
    <row r="113" spans="4:4">
      <c r="D113" s="139"/>
    </row>
    <row r="114" spans="4:4">
      <c r="D114" s="139"/>
    </row>
    <row r="115" spans="4:4">
      <c r="D115" s="139"/>
    </row>
    <row r="116" spans="4:4">
      <c r="D116" s="139"/>
    </row>
    <row r="117" spans="4:4">
      <c r="D117" s="139"/>
    </row>
    <row r="118" spans="4:4">
      <c r="D118" s="139"/>
    </row>
    <row r="119" spans="4:4">
      <c r="D119" s="139"/>
    </row>
    <row r="120" spans="4:4">
      <c r="D120" s="139"/>
    </row>
    <row r="121" spans="4:4">
      <c r="D121" s="139"/>
    </row>
    <row r="122" spans="4:4">
      <c r="D122" s="139"/>
    </row>
    <row r="123" spans="4:4">
      <c r="D123" s="139"/>
    </row>
    <row r="124" spans="4:4">
      <c r="D124" s="139"/>
    </row>
    <row r="125" spans="4:4">
      <c r="D125" s="139"/>
    </row>
    <row r="126" spans="4:4">
      <c r="D126" s="139"/>
    </row>
    <row r="127" spans="4:4">
      <c r="D127" s="139"/>
    </row>
    <row r="128" spans="4:4">
      <c r="D128" s="139"/>
    </row>
    <row r="129" spans="4:4">
      <c r="D129" s="139"/>
    </row>
    <row r="130" spans="4:4">
      <c r="D130" s="139"/>
    </row>
    <row r="131" spans="4:4">
      <c r="D131" s="139"/>
    </row>
    <row r="132" spans="4:4">
      <c r="D132" s="139"/>
    </row>
    <row r="133" spans="4:4">
      <c r="D133" s="139"/>
    </row>
    <row r="134" spans="4:4">
      <c r="D134" s="139"/>
    </row>
    <row r="135" spans="4:4">
      <c r="D135" s="139"/>
    </row>
    <row r="136" spans="4:4">
      <c r="D136" s="139"/>
    </row>
    <row r="137" spans="4:4">
      <c r="D137" s="139"/>
    </row>
    <row r="138" spans="4:4">
      <c r="D138" s="139"/>
    </row>
    <row r="139" spans="4:4">
      <c r="D139" s="139"/>
    </row>
    <row r="140" spans="4:4">
      <c r="D140" s="139"/>
    </row>
    <row r="141" spans="4:4">
      <c r="D141" s="139"/>
    </row>
    <row r="142" spans="4:4">
      <c r="D142" s="139"/>
    </row>
    <row r="143" spans="4:4">
      <c r="D143" s="139"/>
    </row>
    <row r="144" spans="4:4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84"/>
  <sheetViews>
    <sheetView topLeftCell="E31" zoomScale="70" zoomScaleNormal="70" workbookViewId="0">
      <selection activeCell="U99" sqref="U99"/>
    </sheetView>
  </sheetViews>
  <sheetFormatPr defaultColWidth="9.140625" defaultRowHeight="12" outlineLevelCol="1"/>
  <cols>
    <col min="1" max="1" width="9.140625" style="504" customWidth="1"/>
    <col min="2" max="2" width="7.140625" style="505" customWidth="1" outlineLevel="1"/>
    <col min="3" max="3" width="13.28515625" style="504" customWidth="1" outlineLevel="1"/>
    <col min="4" max="4" width="15.28515625" style="506" hidden="1" customWidth="1" outlineLevel="1"/>
    <col min="5" max="5" width="75.28515625" style="507" customWidth="1"/>
    <col min="6" max="6" width="49.42578125" style="508" customWidth="1" outlineLevel="1"/>
    <col min="7" max="7" width="28.7109375" style="507" customWidth="1" outlineLevel="1"/>
    <col min="8" max="8" width="7.7109375" style="509" customWidth="1"/>
    <col min="9" max="9" width="6.7109375" style="508" customWidth="1"/>
    <col min="10" max="10" width="19.28515625" style="510" customWidth="1"/>
    <col min="11" max="11" width="12.85546875" style="510" customWidth="1"/>
    <col min="12" max="12" width="12.7109375" style="510" customWidth="1" outlineLevel="1"/>
    <col min="13" max="13" width="11.42578125" style="511" customWidth="1" outlineLevel="1"/>
    <col min="14" max="14" width="18.28515625" style="512" customWidth="1" outlineLevel="1"/>
    <col min="15" max="15" width="9.140625" style="404"/>
    <col min="16" max="16" width="9.5703125" style="404" bestFit="1" customWidth="1"/>
    <col min="17" max="17" width="9.5703125" style="473" bestFit="1" customWidth="1"/>
    <col min="18" max="22" width="9.140625" style="404"/>
    <col min="23" max="24" width="9.28515625" style="404" bestFit="1" customWidth="1"/>
    <col min="25" max="26" width="9.140625" style="404"/>
    <col min="27" max="32" width="9.28515625" style="404" bestFit="1" customWidth="1"/>
    <col min="33" max="36" width="14" style="404" bestFit="1" customWidth="1"/>
    <col min="37" max="39" width="9.140625" style="404"/>
    <col min="40" max="45" width="9.28515625" style="404" bestFit="1" customWidth="1"/>
    <col min="46" max="46" width="14" style="404" bestFit="1" customWidth="1"/>
    <col min="47" max="49" width="9.140625" style="404"/>
    <col min="50" max="53" width="9.28515625" style="404" bestFit="1" customWidth="1"/>
    <col min="54" max="54" width="9.140625" style="404"/>
    <col min="55" max="62" width="9.28515625" style="404" bestFit="1" customWidth="1"/>
    <col min="63" max="63" width="9.140625" style="404"/>
    <col min="64" max="67" width="9.28515625" style="404" bestFit="1" customWidth="1"/>
    <col min="68" max="68" width="9.140625" style="404"/>
    <col min="69" max="69" width="9.28515625" style="404" bestFit="1" customWidth="1"/>
    <col min="70" max="72" width="9.140625" style="404"/>
    <col min="73" max="76" width="9.28515625" style="404" bestFit="1" customWidth="1"/>
    <col min="77" max="16384" width="9.140625" style="404"/>
  </cols>
  <sheetData>
    <row r="1" spans="1:19" s="391" customFormat="1" ht="30.75" customHeight="1" thickBot="1">
      <c r="A1" s="382" t="s">
        <v>667</v>
      </c>
      <c r="B1" s="383" t="s">
        <v>668</v>
      </c>
      <c r="C1" s="383" t="s">
        <v>668</v>
      </c>
      <c r="D1" s="384" t="s">
        <v>669</v>
      </c>
      <c r="E1" s="384" t="s">
        <v>670</v>
      </c>
      <c r="F1" s="385" t="s">
        <v>671</v>
      </c>
      <c r="G1" s="384" t="s">
        <v>671</v>
      </c>
      <c r="H1" s="386" t="s">
        <v>501</v>
      </c>
      <c r="I1" s="387" t="s">
        <v>122</v>
      </c>
      <c r="J1" s="388" t="s">
        <v>672</v>
      </c>
      <c r="K1" s="389" t="s">
        <v>673</v>
      </c>
      <c r="L1" s="390" t="s">
        <v>674</v>
      </c>
      <c r="M1" s="390" t="s">
        <v>675</v>
      </c>
      <c r="N1" s="390" t="s">
        <v>676</v>
      </c>
      <c r="Q1" s="392"/>
    </row>
    <row r="2" spans="1:19" s="391" customFormat="1" ht="15.75" thickBot="1">
      <c r="A2" s="393" t="s">
        <v>677</v>
      </c>
      <c r="B2" s="394"/>
      <c r="C2" s="395" t="str">
        <f t="shared" ref="C2:C44" si="0">CONCATENATE(A2,B2)</f>
        <v>AHU 1.</v>
      </c>
      <c r="D2" s="396"/>
      <c r="E2" s="397" t="s">
        <v>678</v>
      </c>
      <c r="F2" s="398"/>
      <c r="G2" s="399"/>
      <c r="H2" s="400"/>
      <c r="I2" s="401"/>
      <c r="J2" s="402"/>
      <c r="K2" s="402"/>
      <c r="L2" s="402"/>
      <c r="M2" s="402"/>
      <c r="N2" s="403"/>
      <c r="O2" s="404"/>
      <c r="P2" s="405"/>
      <c r="Q2" s="406"/>
      <c r="R2" s="404"/>
      <c r="S2" s="404"/>
    </row>
    <row r="3" spans="1:19" s="418" customFormat="1" ht="341.25">
      <c r="A3" s="407" t="s">
        <v>679</v>
      </c>
      <c r="B3" s="408" t="s">
        <v>680</v>
      </c>
      <c r="C3" s="409" t="str">
        <f t="shared" si="0"/>
        <v>AHU.1.001</v>
      </c>
      <c r="D3" s="410" t="s">
        <v>681</v>
      </c>
      <c r="E3" s="411" t="s">
        <v>682</v>
      </c>
      <c r="F3" s="412" t="s">
        <v>683</v>
      </c>
      <c r="G3" s="412"/>
      <c r="H3" s="413">
        <v>1</v>
      </c>
      <c r="I3" s="414" t="s">
        <v>217</v>
      </c>
      <c r="J3" s="415"/>
      <c r="K3" s="416"/>
      <c r="L3" s="416"/>
      <c r="M3" s="416"/>
      <c r="N3" s="417">
        <f>L3+M3</f>
        <v>0</v>
      </c>
      <c r="P3" s="419"/>
      <c r="Q3" s="406"/>
    </row>
    <row r="4" spans="1:19" s="418" customFormat="1" ht="12.75">
      <c r="A4" s="407" t="s">
        <v>679</v>
      </c>
      <c r="B4" s="408" t="s">
        <v>684</v>
      </c>
      <c r="C4" s="409" t="str">
        <f t="shared" si="0"/>
        <v>AHU.1.002</v>
      </c>
      <c r="D4" s="410" t="s">
        <v>685</v>
      </c>
      <c r="E4" s="420" t="s">
        <v>686</v>
      </c>
      <c r="F4" s="421"/>
      <c r="G4" s="422"/>
      <c r="H4" s="413">
        <v>1</v>
      </c>
      <c r="I4" s="414" t="s">
        <v>217</v>
      </c>
      <c r="J4" s="423"/>
      <c r="K4" s="416"/>
      <c r="L4" s="416"/>
      <c r="M4" s="416"/>
      <c r="N4" s="417">
        <f t="shared" ref="N4:N44" si="1">L4+M4</f>
        <v>0</v>
      </c>
      <c r="P4" s="419"/>
      <c r="Q4" s="406"/>
    </row>
    <row r="5" spans="1:19" s="418" customFormat="1" ht="12.75">
      <c r="A5" s="407" t="s">
        <v>679</v>
      </c>
      <c r="B5" s="408" t="s">
        <v>687</v>
      </c>
      <c r="C5" s="409" t="str">
        <f t="shared" si="0"/>
        <v>AHU.1.003</v>
      </c>
      <c r="D5" s="410" t="s">
        <v>685</v>
      </c>
      <c r="E5" s="420" t="s">
        <v>688</v>
      </c>
      <c r="F5" s="421"/>
      <c r="G5" s="422"/>
      <c r="H5" s="413">
        <v>1</v>
      </c>
      <c r="I5" s="414" t="s">
        <v>217</v>
      </c>
      <c r="J5" s="423"/>
      <c r="K5" s="416"/>
      <c r="L5" s="416"/>
      <c r="M5" s="416"/>
      <c r="N5" s="417">
        <f t="shared" si="1"/>
        <v>0</v>
      </c>
      <c r="P5" s="419"/>
      <c r="Q5" s="406"/>
    </row>
    <row r="6" spans="1:19" s="418" customFormat="1" ht="12.75">
      <c r="A6" s="407" t="s">
        <v>679</v>
      </c>
      <c r="B6" s="408" t="s">
        <v>689</v>
      </c>
      <c r="C6" s="409" t="str">
        <f t="shared" si="0"/>
        <v>AHU.1.004</v>
      </c>
      <c r="D6" s="410" t="s">
        <v>685</v>
      </c>
      <c r="E6" s="420" t="s">
        <v>690</v>
      </c>
      <c r="F6" s="421"/>
      <c r="G6" s="422"/>
      <c r="H6" s="413">
        <v>1</v>
      </c>
      <c r="I6" s="414" t="s">
        <v>217</v>
      </c>
      <c r="J6" s="423"/>
      <c r="K6" s="416"/>
      <c r="L6" s="416"/>
      <c r="M6" s="416"/>
      <c r="N6" s="417">
        <f t="shared" si="1"/>
        <v>0</v>
      </c>
      <c r="P6" s="419"/>
      <c r="Q6" s="406"/>
    </row>
    <row r="7" spans="1:19" s="418" customFormat="1" ht="12.75">
      <c r="A7" s="407" t="s">
        <v>679</v>
      </c>
      <c r="B7" s="408" t="s">
        <v>691</v>
      </c>
      <c r="C7" s="409" t="str">
        <f t="shared" si="0"/>
        <v>AHU.1.005</v>
      </c>
      <c r="D7" s="410" t="s">
        <v>685</v>
      </c>
      <c r="E7" s="420" t="s">
        <v>692</v>
      </c>
      <c r="F7" s="421"/>
      <c r="G7" s="424" t="s">
        <v>693</v>
      </c>
      <c r="H7" s="413">
        <v>1</v>
      </c>
      <c r="I7" s="414" t="s">
        <v>217</v>
      </c>
      <c r="J7" s="423"/>
      <c r="K7" s="416"/>
      <c r="L7" s="416"/>
      <c r="M7" s="416"/>
      <c r="N7" s="417">
        <f t="shared" si="1"/>
        <v>0</v>
      </c>
      <c r="P7" s="419"/>
      <c r="Q7" s="406"/>
    </row>
    <row r="8" spans="1:19" s="418" customFormat="1" ht="12.75">
      <c r="A8" s="407" t="s">
        <v>679</v>
      </c>
      <c r="B8" s="408" t="s">
        <v>694</v>
      </c>
      <c r="C8" s="409" t="str">
        <f t="shared" si="0"/>
        <v>AHU.1.006</v>
      </c>
      <c r="D8" s="410" t="s">
        <v>685</v>
      </c>
      <c r="E8" s="420" t="s">
        <v>692</v>
      </c>
      <c r="F8" s="421"/>
      <c r="G8" s="424" t="s">
        <v>695</v>
      </c>
      <c r="H8" s="413">
        <v>1</v>
      </c>
      <c r="I8" s="414" t="s">
        <v>217</v>
      </c>
      <c r="J8" s="423"/>
      <c r="K8" s="416"/>
      <c r="L8" s="416"/>
      <c r="M8" s="416"/>
      <c r="N8" s="417">
        <f t="shared" si="1"/>
        <v>0</v>
      </c>
      <c r="P8" s="419"/>
      <c r="Q8" s="406"/>
    </row>
    <row r="9" spans="1:19" s="418" customFormat="1" ht="12.75">
      <c r="A9" s="407" t="s">
        <v>679</v>
      </c>
      <c r="B9" s="408" t="s">
        <v>696</v>
      </c>
      <c r="C9" s="409" t="str">
        <f t="shared" si="0"/>
        <v>AHU.1.007</v>
      </c>
      <c r="D9" s="410" t="s">
        <v>685</v>
      </c>
      <c r="E9" s="420" t="s">
        <v>692</v>
      </c>
      <c r="F9" s="421"/>
      <c r="G9" s="424" t="s">
        <v>695</v>
      </c>
      <c r="H9" s="413">
        <v>1</v>
      </c>
      <c r="I9" s="414" t="s">
        <v>217</v>
      </c>
      <c r="J9" s="423"/>
      <c r="K9" s="416"/>
      <c r="L9" s="416"/>
      <c r="M9" s="416"/>
      <c r="N9" s="417">
        <f t="shared" si="1"/>
        <v>0</v>
      </c>
      <c r="P9" s="419"/>
      <c r="Q9" s="406"/>
    </row>
    <row r="10" spans="1:19" s="418" customFormat="1" ht="25.5">
      <c r="A10" s="407" t="s">
        <v>679</v>
      </c>
      <c r="B10" s="408" t="s">
        <v>697</v>
      </c>
      <c r="C10" s="409" t="str">
        <f t="shared" si="0"/>
        <v>AHU.1.051</v>
      </c>
      <c r="D10" s="410" t="s">
        <v>685</v>
      </c>
      <c r="E10" s="411" t="s">
        <v>698</v>
      </c>
      <c r="F10" s="425" t="s">
        <v>699</v>
      </c>
      <c r="G10" s="424" t="s">
        <v>700</v>
      </c>
      <c r="H10" s="413">
        <v>1</v>
      </c>
      <c r="I10" s="414" t="s">
        <v>217</v>
      </c>
      <c r="J10" s="415"/>
      <c r="K10" s="416"/>
      <c r="L10" s="416"/>
      <c r="M10" s="416"/>
      <c r="N10" s="417">
        <f t="shared" si="1"/>
        <v>0</v>
      </c>
      <c r="P10" s="426"/>
      <c r="Q10" s="427"/>
      <c r="R10" s="426"/>
    </row>
    <row r="11" spans="1:19" s="418" customFormat="1" ht="25.5">
      <c r="A11" s="407" t="s">
        <v>679</v>
      </c>
      <c r="B11" s="408" t="s">
        <v>701</v>
      </c>
      <c r="C11" s="409" t="str">
        <f t="shared" si="0"/>
        <v>AHU.1.052</v>
      </c>
      <c r="D11" s="410" t="s">
        <v>685</v>
      </c>
      <c r="E11" s="411" t="s">
        <v>698</v>
      </c>
      <c r="F11" s="425" t="s">
        <v>702</v>
      </c>
      <c r="G11" s="424" t="s">
        <v>703</v>
      </c>
      <c r="H11" s="413">
        <v>1</v>
      </c>
      <c r="I11" s="414" t="s">
        <v>217</v>
      </c>
      <c r="J11" s="415"/>
      <c r="K11" s="416"/>
      <c r="L11" s="416"/>
      <c r="M11" s="416"/>
      <c r="N11" s="417">
        <f t="shared" si="1"/>
        <v>0</v>
      </c>
      <c r="P11" s="426"/>
      <c r="Q11" s="427"/>
      <c r="R11" s="426"/>
    </row>
    <row r="12" spans="1:19" s="418" customFormat="1" ht="12.75">
      <c r="A12" s="407" t="s">
        <v>679</v>
      </c>
      <c r="B12" s="408" t="s">
        <v>704</v>
      </c>
      <c r="C12" s="409" t="str">
        <f t="shared" si="0"/>
        <v>AHU.1.053</v>
      </c>
      <c r="D12" s="410" t="s">
        <v>685</v>
      </c>
      <c r="E12" s="411" t="s">
        <v>705</v>
      </c>
      <c r="F12" s="425"/>
      <c r="G12" s="424" t="s">
        <v>706</v>
      </c>
      <c r="H12" s="413">
        <v>1</v>
      </c>
      <c r="I12" s="414" t="s">
        <v>217</v>
      </c>
      <c r="J12" s="415"/>
      <c r="K12" s="416"/>
      <c r="L12" s="416"/>
      <c r="M12" s="416"/>
      <c r="N12" s="417">
        <f t="shared" si="1"/>
        <v>0</v>
      </c>
      <c r="P12" s="426"/>
      <c r="Q12" s="427"/>
      <c r="R12" s="426"/>
    </row>
    <row r="13" spans="1:19" s="418" customFormat="1" ht="12.75">
      <c r="A13" s="407" t="s">
        <v>679</v>
      </c>
      <c r="B13" s="408" t="s">
        <v>707</v>
      </c>
      <c r="C13" s="409" t="str">
        <f t="shared" si="0"/>
        <v>AHU.1.054</v>
      </c>
      <c r="D13" s="410" t="s">
        <v>685</v>
      </c>
      <c r="E13" s="411" t="s">
        <v>705</v>
      </c>
      <c r="F13" s="425"/>
      <c r="G13" s="424" t="s">
        <v>708</v>
      </c>
      <c r="H13" s="413">
        <v>1</v>
      </c>
      <c r="I13" s="414" t="s">
        <v>217</v>
      </c>
      <c r="J13" s="415"/>
      <c r="K13" s="416"/>
      <c r="L13" s="416"/>
      <c r="M13" s="416"/>
      <c r="N13" s="417">
        <f t="shared" si="1"/>
        <v>0</v>
      </c>
      <c r="P13" s="426"/>
      <c r="Q13" s="427"/>
      <c r="R13" s="426"/>
      <c r="S13" s="426"/>
    </row>
    <row r="14" spans="1:19" s="418" customFormat="1" ht="25.5">
      <c r="A14" s="407" t="s">
        <v>679</v>
      </c>
      <c r="B14" s="408" t="s">
        <v>707</v>
      </c>
      <c r="C14" s="409" t="str">
        <f t="shared" si="0"/>
        <v>AHU.1.054</v>
      </c>
      <c r="D14" s="410" t="s">
        <v>685</v>
      </c>
      <c r="E14" s="411" t="s">
        <v>698</v>
      </c>
      <c r="F14" s="425" t="s">
        <v>709</v>
      </c>
      <c r="G14" s="424" t="s">
        <v>710</v>
      </c>
      <c r="H14" s="413">
        <v>1</v>
      </c>
      <c r="I14" s="414" t="s">
        <v>217</v>
      </c>
      <c r="J14" s="415"/>
      <c r="K14" s="416"/>
      <c r="L14" s="416"/>
      <c r="M14" s="416"/>
      <c r="N14" s="417">
        <f t="shared" si="1"/>
        <v>0</v>
      </c>
      <c r="P14" s="426"/>
      <c r="Q14" s="427"/>
      <c r="R14" s="426"/>
      <c r="S14" s="426"/>
    </row>
    <row r="15" spans="1:19" s="418" customFormat="1" ht="25.5">
      <c r="A15" s="407" t="s">
        <v>679</v>
      </c>
      <c r="B15" s="408" t="s">
        <v>711</v>
      </c>
      <c r="C15" s="409" t="str">
        <f t="shared" si="0"/>
        <v>AHU.1.055</v>
      </c>
      <c r="D15" s="410" t="s">
        <v>685</v>
      </c>
      <c r="E15" s="411" t="s">
        <v>698</v>
      </c>
      <c r="F15" s="425" t="s">
        <v>712</v>
      </c>
      <c r="G15" s="424" t="s">
        <v>713</v>
      </c>
      <c r="H15" s="413">
        <v>1</v>
      </c>
      <c r="I15" s="414" t="s">
        <v>217</v>
      </c>
      <c r="J15" s="415"/>
      <c r="K15" s="416"/>
      <c r="L15" s="416"/>
      <c r="M15" s="416"/>
      <c r="N15" s="417">
        <f t="shared" si="1"/>
        <v>0</v>
      </c>
      <c r="P15" s="426"/>
      <c r="Q15" s="427"/>
      <c r="R15" s="426"/>
      <c r="S15" s="426"/>
    </row>
    <row r="16" spans="1:19" s="418" customFormat="1" ht="117.75" customHeight="1">
      <c r="A16" s="407" t="s">
        <v>679</v>
      </c>
      <c r="B16" s="408" t="s">
        <v>714</v>
      </c>
      <c r="C16" s="409" t="str">
        <f t="shared" si="0"/>
        <v>AHU.1.101</v>
      </c>
      <c r="D16" s="410" t="s">
        <v>685</v>
      </c>
      <c r="E16" s="428" t="s">
        <v>715</v>
      </c>
      <c r="F16" s="429" t="s">
        <v>716</v>
      </c>
      <c r="G16" s="424" t="s">
        <v>717</v>
      </c>
      <c r="H16" s="413">
        <v>1</v>
      </c>
      <c r="I16" s="414" t="s">
        <v>217</v>
      </c>
      <c r="J16" s="415"/>
      <c r="K16" s="416"/>
      <c r="L16" s="416"/>
      <c r="M16" s="416"/>
      <c r="N16" s="417">
        <f t="shared" si="1"/>
        <v>0</v>
      </c>
      <c r="P16" s="426"/>
      <c r="Q16" s="427"/>
      <c r="R16" s="426"/>
      <c r="S16" s="426"/>
    </row>
    <row r="17" spans="1:19" s="418" customFormat="1" ht="117.75" customHeight="1">
      <c r="A17" s="407" t="s">
        <v>679</v>
      </c>
      <c r="B17" s="408" t="s">
        <v>718</v>
      </c>
      <c r="C17" s="409" t="str">
        <f t="shared" si="0"/>
        <v>AHU.1.102</v>
      </c>
      <c r="D17" s="410" t="s">
        <v>685</v>
      </c>
      <c r="E17" s="428" t="s">
        <v>719</v>
      </c>
      <c r="F17" s="429" t="s">
        <v>720</v>
      </c>
      <c r="G17" s="424" t="s">
        <v>721</v>
      </c>
      <c r="H17" s="413">
        <v>1</v>
      </c>
      <c r="I17" s="414" t="s">
        <v>217</v>
      </c>
      <c r="J17" s="415"/>
      <c r="K17" s="416"/>
      <c r="L17" s="416"/>
      <c r="M17" s="416"/>
      <c r="N17" s="417">
        <f t="shared" si="1"/>
        <v>0</v>
      </c>
      <c r="P17" s="426"/>
      <c r="Q17" s="427"/>
      <c r="R17" s="426"/>
      <c r="S17" s="426"/>
    </row>
    <row r="18" spans="1:19" s="418" customFormat="1" ht="117.75" customHeight="1">
      <c r="A18" s="407" t="s">
        <v>679</v>
      </c>
      <c r="B18" s="408" t="s">
        <v>722</v>
      </c>
      <c r="C18" s="409" t="str">
        <f t="shared" si="0"/>
        <v>AHU.1.103</v>
      </c>
      <c r="D18" s="410" t="s">
        <v>685</v>
      </c>
      <c r="E18" s="428" t="s">
        <v>723</v>
      </c>
      <c r="F18" s="429" t="s">
        <v>724</v>
      </c>
      <c r="G18" s="424" t="s">
        <v>725</v>
      </c>
      <c r="H18" s="413">
        <v>1</v>
      </c>
      <c r="I18" s="414" t="s">
        <v>217</v>
      </c>
      <c r="J18" s="415"/>
      <c r="K18" s="416"/>
      <c r="L18" s="416"/>
      <c r="M18" s="416"/>
      <c r="N18" s="417">
        <f t="shared" si="1"/>
        <v>0</v>
      </c>
      <c r="P18" s="426"/>
      <c r="Q18" s="427"/>
      <c r="R18" s="426"/>
      <c r="S18" s="426"/>
    </row>
    <row r="19" spans="1:19" s="418" customFormat="1" ht="117.75" customHeight="1">
      <c r="A19" s="407" t="s">
        <v>679</v>
      </c>
      <c r="B19" s="408" t="s">
        <v>726</v>
      </c>
      <c r="C19" s="409" t="str">
        <f t="shared" si="0"/>
        <v>AHU.1.104</v>
      </c>
      <c r="D19" s="410" t="s">
        <v>685</v>
      </c>
      <c r="E19" s="428" t="s">
        <v>723</v>
      </c>
      <c r="F19" s="429" t="s">
        <v>724</v>
      </c>
      <c r="G19" s="424" t="s">
        <v>727</v>
      </c>
      <c r="H19" s="413">
        <v>1</v>
      </c>
      <c r="I19" s="414" t="s">
        <v>217</v>
      </c>
      <c r="J19" s="415"/>
      <c r="K19" s="416"/>
      <c r="L19" s="416"/>
      <c r="M19" s="416"/>
      <c r="N19" s="417">
        <f t="shared" si="1"/>
        <v>0</v>
      </c>
      <c r="P19" s="426"/>
      <c r="Q19" s="427"/>
      <c r="R19" s="426"/>
      <c r="S19" s="426"/>
    </row>
    <row r="20" spans="1:19" s="418" customFormat="1" ht="13.7" customHeight="1">
      <c r="A20" s="407" t="s">
        <v>679</v>
      </c>
      <c r="B20" s="408" t="s">
        <v>728</v>
      </c>
      <c r="C20" s="409" t="str">
        <f t="shared" si="0"/>
        <v>AHU.1.110</v>
      </c>
      <c r="D20" s="410" t="s">
        <v>685</v>
      </c>
      <c r="E20" s="428" t="s">
        <v>729</v>
      </c>
      <c r="F20" s="429"/>
      <c r="G20" s="424" t="s">
        <v>730</v>
      </c>
      <c r="H20" s="413">
        <v>1</v>
      </c>
      <c r="I20" s="414" t="s">
        <v>217</v>
      </c>
      <c r="J20" s="415"/>
      <c r="K20" s="416"/>
      <c r="L20" s="416"/>
      <c r="M20" s="416"/>
      <c r="N20" s="417">
        <f t="shared" si="1"/>
        <v>0</v>
      </c>
      <c r="P20" s="426"/>
      <c r="Q20" s="427"/>
      <c r="R20" s="426"/>
      <c r="S20" s="426"/>
    </row>
    <row r="21" spans="1:19" s="418" customFormat="1" ht="13.7" customHeight="1">
      <c r="A21" s="407" t="s">
        <v>679</v>
      </c>
      <c r="B21" s="408" t="s">
        <v>731</v>
      </c>
      <c r="C21" s="409" t="str">
        <f t="shared" si="0"/>
        <v>AHU.1.111</v>
      </c>
      <c r="D21" s="410" t="s">
        <v>685</v>
      </c>
      <c r="E21" s="428" t="s">
        <v>732</v>
      </c>
      <c r="F21" s="429"/>
      <c r="G21" s="424" t="s">
        <v>733</v>
      </c>
      <c r="H21" s="413">
        <v>1</v>
      </c>
      <c r="I21" s="414" t="s">
        <v>217</v>
      </c>
      <c r="J21" s="415"/>
      <c r="K21" s="416"/>
      <c r="L21" s="416"/>
      <c r="M21" s="416"/>
      <c r="N21" s="417">
        <f t="shared" si="1"/>
        <v>0</v>
      </c>
      <c r="P21" s="426"/>
      <c r="Q21" s="427"/>
      <c r="R21" s="426"/>
      <c r="S21" s="426"/>
    </row>
    <row r="22" spans="1:19" s="418" customFormat="1" ht="63.75">
      <c r="A22" s="407" t="s">
        <v>679</v>
      </c>
      <c r="B22" s="408" t="s">
        <v>734</v>
      </c>
      <c r="C22" s="409" t="str">
        <f t="shared" si="0"/>
        <v>AHU.1.201</v>
      </c>
      <c r="D22" s="410" t="s">
        <v>735</v>
      </c>
      <c r="E22" s="428" t="s">
        <v>736</v>
      </c>
      <c r="F22" s="429" t="s">
        <v>737</v>
      </c>
      <c r="G22" s="424"/>
      <c r="H22" s="413">
        <v>4</v>
      </c>
      <c r="I22" s="414" t="s">
        <v>217</v>
      </c>
      <c r="J22" s="415"/>
      <c r="K22" s="416"/>
      <c r="L22" s="416"/>
      <c r="M22" s="416"/>
      <c r="N22" s="417">
        <f t="shared" si="1"/>
        <v>0</v>
      </c>
      <c r="P22" s="426"/>
      <c r="Q22" s="427"/>
      <c r="R22" s="426"/>
      <c r="S22" s="426"/>
    </row>
    <row r="23" spans="1:19" s="418" customFormat="1" ht="38.25">
      <c r="A23" s="407" t="str">
        <f t="shared" ref="A23:A24" si="2">A21</f>
        <v>AHU.1.</v>
      </c>
      <c r="B23" s="408" t="s">
        <v>738</v>
      </c>
      <c r="C23" s="430" t="str">
        <f t="shared" si="0"/>
        <v>AHU.1.251</v>
      </c>
      <c r="D23" s="410" t="s">
        <v>735</v>
      </c>
      <c r="E23" s="431" t="s">
        <v>739</v>
      </c>
      <c r="F23" s="429"/>
      <c r="G23" s="432" t="s">
        <v>740</v>
      </c>
      <c r="H23" s="433">
        <v>1</v>
      </c>
      <c r="I23" s="434" t="s">
        <v>217</v>
      </c>
      <c r="J23" s="415"/>
      <c r="K23" s="416"/>
      <c r="L23" s="416"/>
      <c r="M23" s="416"/>
      <c r="N23" s="417">
        <f t="shared" si="1"/>
        <v>0</v>
      </c>
      <c r="P23" s="419"/>
      <c r="Q23" s="406"/>
    </row>
    <row r="24" spans="1:19" s="418" customFormat="1" ht="12.75">
      <c r="A24" s="407" t="str">
        <f t="shared" si="2"/>
        <v>AHU.1.</v>
      </c>
      <c r="B24" s="408" t="s">
        <v>741</v>
      </c>
      <c r="C24" s="430" t="str">
        <f t="shared" si="0"/>
        <v>AHU.1.252</v>
      </c>
      <c r="D24" s="410" t="s">
        <v>735</v>
      </c>
      <c r="E24" s="431" t="s">
        <v>742</v>
      </c>
      <c r="F24" s="429"/>
      <c r="G24" s="432" t="s">
        <v>743</v>
      </c>
      <c r="H24" s="433">
        <v>2</v>
      </c>
      <c r="I24" s="434" t="s">
        <v>217</v>
      </c>
      <c r="J24" s="415"/>
      <c r="K24" s="416"/>
      <c r="L24" s="416"/>
      <c r="M24" s="416"/>
      <c r="N24" s="417">
        <f t="shared" si="1"/>
        <v>0</v>
      </c>
      <c r="P24" s="419"/>
      <c r="Q24" s="406"/>
    </row>
    <row r="25" spans="1:19" s="418" customFormat="1" ht="140.25">
      <c r="A25" s="407" t="s">
        <v>679</v>
      </c>
      <c r="B25" s="408" t="s">
        <v>744</v>
      </c>
      <c r="C25" s="409" t="str">
        <f t="shared" si="0"/>
        <v>AHU.1.401</v>
      </c>
      <c r="D25" s="410" t="s">
        <v>685</v>
      </c>
      <c r="E25" s="428" t="s">
        <v>745</v>
      </c>
      <c r="F25" s="429" t="s">
        <v>746</v>
      </c>
      <c r="G25" s="424" t="s">
        <v>747</v>
      </c>
      <c r="H25" s="413">
        <v>1</v>
      </c>
      <c r="I25" s="414" t="s">
        <v>217</v>
      </c>
      <c r="J25" s="415"/>
      <c r="K25" s="416"/>
      <c r="L25" s="416"/>
      <c r="M25" s="416"/>
      <c r="N25" s="417">
        <f t="shared" si="1"/>
        <v>0</v>
      </c>
      <c r="P25" s="426"/>
      <c r="Q25" s="427"/>
      <c r="R25" s="426"/>
    </row>
    <row r="26" spans="1:19" s="418" customFormat="1" ht="140.25">
      <c r="A26" s="407" t="s">
        <v>679</v>
      </c>
      <c r="B26" s="408" t="s">
        <v>748</v>
      </c>
      <c r="C26" s="409" t="str">
        <f t="shared" si="0"/>
        <v>AHU.1.402</v>
      </c>
      <c r="D26" s="410" t="s">
        <v>685</v>
      </c>
      <c r="E26" s="428" t="s">
        <v>745</v>
      </c>
      <c r="F26" s="429" t="s">
        <v>746</v>
      </c>
      <c r="G26" s="424" t="s">
        <v>747</v>
      </c>
      <c r="H26" s="413">
        <v>1</v>
      </c>
      <c r="I26" s="414" t="s">
        <v>217</v>
      </c>
      <c r="J26" s="415"/>
      <c r="K26" s="416"/>
      <c r="L26" s="416"/>
      <c r="M26" s="416"/>
      <c r="N26" s="417">
        <f t="shared" si="1"/>
        <v>0</v>
      </c>
      <c r="P26" s="426"/>
      <c r="Q26" s="427"/>
      <c r="R26" s="426"/>
    </row>
    <row r="27" spans="1:19" s="418" customFormat="1" ht="25.5">
      <c r="A27" s="407" t="s">
        <v>679</v>
      </c>
      <c r="B27" s="408" t="s">
        <v>749</v>
      </c>
      <c r="C27" s="409" t="str">
        <f t="shared" si="0"/>
        <v>AHU.1.402a</v>
      </c>
      <c r="D27" s="410" t="s">
        <v>685</v>
      </c>
      <c r="E27" s="428" t="s">
        <v>750</v>
      </c>
      <c r="F27" s="429"/>
      <c r="G27" s="424"/>
      <c r="H27" s="413">
        <v>1</v>
      </c>
      <c r="I27" s="414" t="s">
        <v>217</v>
      </c>
      <c r="J27" s="415"/>
      <c r="K27" s="416"/>
      <c r="L27" s="416"/>
      <c r="M27" s="416"/>
      <c r="N27" s="417">
        <f t="shared" si="1"/>
        <v>0</v>
      </c>
      <c r="P27" s="426"/>
      <c r="Q27" s="427"/>
      <c r="R27" s="426"/>
    </row>
    <row r="28" spans="1:19" s="418" customFormat="1" ht="140.25">
      <c r="A28" s="407" t="s">
        <v>679</v>
      </c>
      <c r="B28" s="408" t="s">
        <v>751</v>
      </c>
      <c r="C28" s="409" t="str">
        <f t="shared" si="0"/>
        <v>AHU.1.403</v>
      </c>
      <c r="D28" s="410" t="s">
        <v>685</v>
      </c>
      <c r="E28" s="428" t="s">
        <v>745</v>
      </c>
      <c r="F28" s="429" t="s">
        <v>746</v>
      </c>
      <c r="G28" s="424" t="s">
        <v>752</v>
      </c>
      <c r="H28" s="413">
        <v>1</v>
      </c>
      <c r="I28" s="414" t="s">
        <v>217</v>
      </c>
      <c r="J28" s="415"/>
      <c r="K28" s="416"/>
      <c r="L28" s="416"/>
      <c r="M28" s="416"/>
      <c r="N28" s="417">
        <f t="shared" si="1"/>
        <v>0</v>
      </c>
      <c r="P28" s="426"/>
      <c r="Q28" s="427"/>
      <c r="R28" s="426"/>
    </row>
    <row r="29" spans="1:19" s="418" customFormat="1" ht="140.25">
      <c r="A29" s="407" t="s">
        <v>679</v>
      </c>
      <c r="B29" s="408" t="s">
        <v>753</v>
      </c>
      <c r="C29" s="409" t="str">
        <f t="shared" si="0"/>
        <v>AHU.1.404</v>
      </c>
      <c r="D29" s="410" t="s">
        <v>685</v>
      </c>
      <c r="E29" s="428" t="s">
        <v>745</v>
      </c>
      <c r="F29" s="429" t="s">
        <v>746</v>
      </c>
      <c r="G29" s="424" t="s">
        <v>752</v>
      </c>
      <c r="H29" s="413">
        <v>1</v>
      </c>
      <c r="I29" s="414" t="s">
        <v>217</v>
      </c>
      <c r="J29" s="415"/>
      <c r="K29" s="416"/>
      <c r="L29" s="416"/>
      <c r="M29" s="416"/>
      <c r="N29" s="417">
        <f t="shared" si="1"/>
        <v>0</v>
      </c>
      <c r="P29" s="426"/>
      <c r="Q29" s="427"/>
      <c r="R29" s="426"/>
    </row>
    <row r="30" spans="1:19" s="418" customFormat="1" ht="140.25">
      <c r="A30" s="407" t="s">
        <v>679</v>
      </c>
      <c r="B30" s="408" t="s">
        <v>754</v>
      </c>
      <c r="C30" s="409" t="str">
        <f t="shared" si="0"/>
        <v>AHU.1.405</v>
      </c>
      <c r="D30" s="410" t="s">
        <v>685</v>
      </c>
      <c r="E30" s="428" t="s">
        <v>745</v>
      </c>
      <c r="F30" s="429" t="s">
        <v>746</v>
      </c>
      <c r="G30" s="424" t="s">
        <v>755</v>
      </c>
      <c r="H30" s="413">
        <v>1</v>
      </c>
      <c r="I30" s="414" t="s">
        <v>217</v>
      </c>
      <c r="J30" s="415"/>
      <c r="K30" s="416"/>
      <c r="L30" s="416"/>
      <c r="M30" s="416"/>
      <c r="N30" s="417">
        <f t="shared" si="1"/>
        <v>0</v>
      </c>
      <c r="P30" s="426"/>
      <c r="Q30" s="427"/>
      <c r="R30" s="426"/>
    </row>
    <row r="31" spans="1:19" s="418" customFormat="1" ht="12.75">
      <c r="A31" s="407" t="s">
        <v>679</v>
      </c>
      <c r="B31" s="408" t="s">
        <v>756</v>
      </c>
      <c r="C31" s="409" t="str">
        <f t="shared" si="0"/>
        <v>AHU.1.501</v>
      </c>
      <c r="D31" s="410" t="s">
        <v>685</v>
      </c>
      <c r="E31" s="428" t="s">
        <v>757</v>
      </c>
      <c r="F31" s="429" t="s">
        <v>758</v>
      </c>
      <c r="G31" s="424" t="s">
        <v>759</v>
      </c>
      <c r="H31" s="413">
        <v>1</v>
      </c>
      <c r="I31" s="414" t="s">
        <v>217</v>
      </c>
      <c r="J31" s="415"/>
      <c r="K31" s="416"/>
      <c r="L31" s="416"/>
      <c r="M31" s="416"/>
      <c r="N31" s="417">
        <f t="shared" si="1"/>
        <v>0</v>
      </c>
      <c r="P31" s="426"/>
      <c r="Q31" s="427"/>
      <c r="R31" s="426"/>
    </row>
    <row r="32" spans="1:19" s="418" customFormat="1" ht="12.75">
      <c r="A32" s="407" t="s">
        <v>679</v>
      </c>
      <c r="B32" s="408" t="s">
        <v>760</v>
      </c>
      <c r="C32" s="409" t="str">
        <f t="shared" si="0"/>
        <v>AHU.1.502</v>
      </c>
      <c r="D32" s="410" t="s">
        <v>685</v>
      </c>
      <c r="E32" s="428" t="s">
        <v>757</v>
      </c>
      <c r="F32" s="429" t="s">
        <v>758</v>
      </c>
      <c r="G32" s="424" t="s">
        <v>761</v>
      </c>
      <c r="H32" s="413">
        <v>1</v>
      </c>
      <c r="I32" s="414" t="s">
        <v>217</v>
      </c>
      <c r="J32" s="415"/>
      <c r="K32" s="416"/>
      <c r="L32" s="416"/>
      <c r="M32" s="416"/>
      <c r="N32" s="417">
        <f t="shared" si="1"/>
        <v>0</v>
      </c>
      <c r="P32" s="426"/>
      <c r="Q32" s="427"/>
      <c r="R32" s="426"/>
    </row>
    <row r="33" spans="1:19" s="418" customFormat="1" ht="12.75">
      <c r="A33" s="407" t="s">
        <v>762</v>
      </c>
      <c r="B33" s="408" t="s">
        <v>763</v>
      </c>
      <c r="C33" s="409" t="str">
        <f t="shared" si="0"/>
        <v>ACE.1.601</v>
      </c>
      <c r="D33" s="435" t="s">
        <v>685</v>
      </c>
      <c r="E33" s="428" t="s">
        <v>764</v>
      </c>
      <c r="F33" s="436"/>
      <c r="G33" s="432" t="s">
        <v>765</v>
      </c>
      <c r="H33" s="413">
        <v>1</v>
      </c>
      <c r="I33" s="414" t="s">
        <v>766</v>
      </c>
      <c r="J33" s="423"/>
      <c r="K33" s="416"/>
      <c r="L33" s="416"/>
      <c r="M33" s="416"/>
      <c r="N33" s="417">
        <f t="shared" si="1"/>
        <v>0</v>
      </c>
      <c r="P33" s="419"/>
      <c r="Q33" s="406"/>
    </row>
    <row r="34" spans="1:19" s="418" customFormat="1" ht="12.75">
      <c r="A34" s="407" t="s">
        <v>762</v>
      </c>
      <c r="B34" s="408" t="s">
        <v>767</v>
      </c>
      <c r="C34" s="409" t="str">
        <f t="shared" si="0"/>
        <v>ACE.1.602</v>
      </c>
      <c r="D34" s="435" t="s">
        <v>685</v>
      </c>
      <c r="E34" s="428" t="s">
        <v>764</v>
      </c>
      <c r="F34" s="436"/>
      <c r="G34" s="432" t="s">
        <v>768</v>
      </c>
      <c r="H34" s="413">
        <v>1</v>
      </c>
      <c r="I34" s="414" t="s">
        <v>766</v>
      </c>
      <c r="J34" s="423"/>
      <c r="K34" s="416"/>
      <c r="L34" s="416"/>
      <c r="M34" s="416"/>
      <c r="N34" s="417">
        <f t="shared" si="1"/>
        <v>0</v>
      </c>
      <c r="P34" s="419"/>
      <c r="Q34" s="406"/>
    </row>
    <row r="35" spans="1:19" s="418" customFormat="1" ht="25.5">
      <c r="A35" s="407" t="s">
        <v>762</v>
      </c>
      <c r="B35" s="408" t="s">
        <v>769</v>
      </c>
      <c r="C35" s="409" t="str">
        <f t="shared" si="0"/>
        <v>ACE.1.701</v>
      </c>
      <c r="D35" s="435" t="s">
        <v>685</v>
      </c>
      <c r="E35" s="428" t="s">
        <v>770</v>
      </c>
      <c r="F35" s="436"/>
      <c r="G35" s="432" t="s">
        <v>765</v>
      </c>
      <c r="H35" s="413">
        <v>5</v>
      </c>
      <c r="I35" s="414" t="s">
        <v>766</v>
      </c>
      <c r="J35" s="423"/>
      <c r="K35" s="416"/>
      <c r="L35" s="416"/>
      <c r="M35" s="416"/>
      <c r="N35" s="417">
        <f t="shared" si="1"/>
        <v>0</v>
      </c>
      <c r="P35" s="419"/>
      <c r="Q35" s="406"/>
    </row>
    <row r="36" spans="1:19" s="418" customFormat="1" ht="25.5">
      <c r="A36" s="407" t="s">
        <v>762</v>
      </c>
      <c r="B36" s="408" t="s">
        <v>769</v>
      </c>
      <c r="C36" s="409" t="str">
        <f t="shared" si="0"/>
        <v>ACE.1.701</v>
      </c>
      <c r="D36" s="435" t="s">
        <v>685</v>
      </c>
      <c r="E36" s="428" t="s">
        <v>770</v>
      </c>
      <c r="F36" s="436"/>
      <c r="G36" s="432" t="s">
        <v>771</v>
      </c>
      <c r="H36" s="413">
        <v>2.5</v>
      </c>
      <c r="I36" s="414" t="s">
        <v>766</v>
      </c>
      <c r="J36" s="423"/>
      <c r="K36" s="416"/>
      <c r="L36" s="416"/>
      <c r="M36" s="416"/>
      <c r="N36" s="417">
        <f t="shared" si="1"/>
        <v>0</v>
      </c>
      <c r="P36" s="419"/>
      <c r="Q36" s="406"/>
    </row>
    <row r="37" spans="1:19" s="418" customFormat="1" ht="25.5">
      <c r="A37" s="407" t="s">
        <v>762</v>
      </c>
      <c r="B37" s="408" t="s">
        <v>769</v>
      </c>
      <c r="C37" s="409" t="str">
        <f t="shared" si="0"/>
        <v>ACE.1.701</v>
      </c>
      <c r="D37" s="435" t="s">
        <v>685</v>
      </c>
      <c r="E37" s="428" t="s">
        <v>770</v>
      </c>
      <c r="F37" s="436"/>
      <c r="G37" s="432" t="s">
        <v>772</v>
      </c>
      <c r="H37" s="413">
        <v>7.5</v>
      </c>
      <c r="I37" s="414" t="s">
        <v>766</v>
      </c>
      <c r="J37" s="423"/>
      <c r="K37" s="416"/>
      <c r="L37" s="416"/>
      <c r="M37" s="416"/>
      <c r="N37" s="417">
        <f t="shared" si="1"/>
        <v>0</v>
      </c>
      <c r="P37" s="419"/>
      <c r="Q37" s="406"/>
    </row>
    <row r="38" spans="1:19" s="418" customFormat="1" ht="25.5">
      <c r="A38" s="407" t="s">
        <v>762</v>
      </c>
      <c r="B38" s="408" t="s">
        <v>769</v>
      </c>
      <c r="C38" s="409" t="str">
        <f t="shared" si="0"/>
        <v>ACE.1.701</v>
      </c>
      <c r="D38" s="435" t="s">
        <v>685</v>
      </c>
      <c r="E38" s="428" t="s">
        <v>770</v>
      </c>
      <c r="F38" s="436"/>
      <c r="G38" s="432" t="s">
        <v>768</v>
      </c>
      <c r="H38" s="413">
        <v>3</v>
      </c>
      <c r="I38" s="414" t="s">
        <v>766</v>
      </c>
      <c r="J38" s="423"/>
      <c r="K38" s="416"/>
      <c r="L38" s="416"/>
      <c r="M38" s="416"/>
      <c r="N38" s="417">
        <f t="shared" si="1"/>
        <v>0</v>
      </c>
      <c r="P38" s="419"/>
      <c r="Q38" s="406"/>
    </row>
    <row r="39" spans="1:19" s="418" customFormat="1" ht="14.25">
      <c r="A39" s="407" t="s">
        <v>679</v>
      </c>
      <c r="B39" s="408" t="s">
        <v>773</v>
      </c>
      <c r="C39" s="409" t="str">
        <f t="shared" si="0"/>
        <v>AHU.1.801</v>
      </c>
      <c r="D39" s="435" t="s">
        <v>685</v>
      </c>
      <c r="E39" s="437" t="s">
        <v>774</v>
      </c>
      <c r="F39" s="425"/>
      <c r="G39" s="438" t="s">
        <v>775</v>
      </c>
      <c r="H39" s="433">
        <v>35</v>
      </c>
      <c r="I39" s="434" t="s">
        <v>776</v>
      </c>
      <c r="J39" s="423"/>
      <c r="K39" s="415"/>
      <c r="L39" s="416"/>
      <c r="M39" s="416"/>
      <c r="N39" s="417">
        <f t="shared" si="1"/>
        <v>0</v>
      </c>
      <c r="O39" s="439"/>
      <c r="P39" s="419"/>
      <c r="Q39" s="406"/>
    </row>
    <row r="40" spans="1:19" s="418" customFormat="1" ht="14.25" customHeight="1">
      <c r="A40" s="407" t="s">
        <v>679</v>
      </c>
      <c r="B40" s="408" t="s">
        <v>777</v>
      </c>
      <c r="C40" s="409" t="str">
        <f t="shared" si="0"/>
        <v>AHU.1.802</v>
      </c>
      <c r="D40" s="435" t="s">
        <v>685</v>
      </c>
      <c r="E40" s="437" t="s">
        <v>778</v>
      </c>
      <c r="F40" s="425"/>
      <c r="G40" s="438" t="s">
        <v>775</v>
      </c>
      <c r="H40" s="433">
        <v>35</v>
      </c>
      <c r="I40" s="434" t="s">
        <v>776</v>
      </c>
      <c r="J40" s="423"/>
      <c r="K40" s="415"/>
      <c r="L40" s="416"/>
      <c r="M40" s="416"/>
      <c r="N40" s="417">
        <f t="shared" si="1"/>
        <v>0</v>
      </c>
      <c r="O40" s="439"/>
      <c r="P40" s="419"/>
      <c r="Q40" s="406"/>
    </row>
    <row r="41" spans="1:19" s="418" customFormat="1" ht="15">
      <c r="A41" s="407" t="s">
        <v>679</v>
      </c>
      <c r="B41" s="408" t="s">
        <v>779</v>
      </c>
      <c r="C41" s="409" t="str">
        <f t="shared" si="0"/>
        <v>AHU.1.901</v>
      </c>
      <c r="D41" s="435" t="s">
        <v>780</v>
      </c>
      <c r="E41" s="437" t="s">
        <v>781</v>
      </c>
      <c r="F41" s="425" t="s">
        <v>782</v>
      </c>
      <c r="G41" s="438" t="s">
        <v>783</v>
      </c>
      <c r="H41" s="433">
        <v>30</v>
      </c>
      <c r="I41" s="434" t="s">
        <v>776</v>
      </c>
      <c r="J41" s="415"/>
      <c r="K41" s="416"/>
      <c r="L41" s="416"/>
      <c r="M41" s="416"/>
      <c r="N41" s="417">
        <f t="shared" si="1"/>
        <v>0</v>
      </c>
      <c r="P41" s="419"/>
      <c r="Q41" s="406"/>
    </row>
    <row r="42" spans="1:19" s="418" customFormat="1" ht="14.25">
      <c r="A42" s="407" t="s">
        <v>679</v>
      </c>
      <c r="B42" s="408" t="s">
        <v>784</v>
      </c>
      <c r="C42" s="409" t="str">
        <f t="shared" si="0"/>
        <v>AHU.1.902</v>
      </c>
      <c r="D42" s="435" t="s">
        <v>785</v>
      </c>
      <c r="E42" s="437" t="s">
        <v>786</v>
      </c>
      <c r="F42" s="440"/>
      <c r="G42" s="438" t="s">
        <v>787</v>
      </c>
      <c r="H42" s="433">
        <v>22</v>
      </c>
      <c r="I42" s="434" t="s">
        <v>776</v>
      </c>
      <c r="J42" s="415"/>
      <c r="K42" s="416"/>
      <c r="L42" s="416"/>
      <c r="M42" s="416"/>
      <c r="N42" s="417">
        <f t="shared" si="1"/>
        <v>0</v>
      </c>
      <c r="P42" s="419"/>
      <c r="Q42" s="406"/>
    </row>
    <row r="43" spans="1:19" s="418" customFormat="1" ht="14.25">
      <c r="A43" s="407" t="s">
        <v>679</v>
      </c>
      <c r="B43" s="408" t="s">
        <v>788</v>
      </c>
      <c r="C43" s="409" t="str">
        <f t="shared" si="0"/>
        <v>AHU.1.903</v>
      </c>
      <c r="D43" s="435" t="s">
        <v>785</v>
      </c>
      <c r="E43" s="437" t="s">
        <v>789</v>
      </c>
      <c r="F43" s="440"/>
      <c r="G43" s="438" t="s">
        <v>790</v>
      </c>
      <c r="H43" s="433">
        <v>5.5</v>
      </c>
      <c r="I43" s="434" t="s">
        <v>776</v>
      </c>
      <c r="J43" s="415"/>
      <c r="K43" s="416"/>
      <c r="L43" s="416"/>
      <c r="M43" s="416"/>
      <c r="N43" s="417">
        <f t="shared" si="1"/>
        <v>0</v>
      </c>
      <c r="P43" s="419"/>
      <c r="Q43" s="406"/>
    </row>
    <row r="44" spans="1:19" s="418" customFormat="1" ht="12.75">
      <c r="A44" s="407" t="s">
        <v>679</v>
      </c>
      <c r="B44" s="408" t="s">
        <v>791</v>
      </c>
      <c r="C44" s="409" t="str">
        <f t="shared" si="0"/>
        <v>AHU.1.999</v>
      </c>
      <c r="D44" s="435" t="s">
        <v>785</v>
      </c>
      <c r="E44" s="437" t="s">
        <v>792</v>
      </c>
      <c r="F44" s="440"/>
      <c r="G44" s="438"/>
      <c r="H44" s="433">
        <v>5</v>
      </c>
      <c r="I44" s="434" t="s">
        <v>217</v>
      </c>
      <c r="J44" s="415"/>
      <c r="K44" s="416"/>
      <c r="L44" s="416"/>
      <c r="M44" s="416"/>
      <c r="N44" s="417">
        <f t="shared" si="1"/>
        <v>0</v>
      </c>
      <c r="P44" s="419"/>
      <c r="Q44" s="406"/>
    </row>
    <row r="45" spans="1:19" s="418" customFormat="1" ht="13.5" thickBot="1">
      <c r="A45" s="407"/>
      <c r="B45" s="408"/>
      <c r="C45" s="409"/>
      <c r="D45" s="441"/>
      <c r="E45" s="442"/>
      <c r="F45" s="443"/>
      <c r="G45" s="410"/>
      <c r="H45" s="413"/>
      <c r="I45" s="414"/>
      <c r="J45" s="415"/>
      <c r="K45" s="416"/>
      <c r="L45" s="416"/>
      <c r="M45" s="416"/>
      <c r="N45" s="417"/>
      <c r="P45" s="419"/>
      <c r="Q45" s="406"/>
    </row>
    <row r="46" spans="1:19" s="391" customFormat="1" ht="15.75" thickBot="1">
      <c r="A46" s="393" t="s">
        <v>793</v>
      </c>
      <c r="B46" s="394"/>
      <c r="C46" s="395" t="str">
        <f t="shared" ref="C46:C56" si="3">CONCATENATE(A46,B46)</f>
        <v>ACC 1.</v>
      </c>
      <c r="D46" s="396"/>
      <c r="E46" s="397" t="s">
        <v>794</v>
      </c>
      <c r="F46" s="398"/>
      <c r="G46" s="399"/>
      <c r="H46" s="400"/>
      <c r="I46" s="401"/>
      <c r="J46" s="402"/>
      <c r="K46" s="402"/>
      <c r="L46" s="402"/>
      <c r="M46" s="402"/>
      <c r="N46" s="403"/>
      <c r="O46" s="404"/>
      <c r="P46" s="405"/>
      <c r="Q46" s="406"/>
      <c r="R46" s="404"/>
      <c r="S46" s="404"/>
    </row>
    <row r="47" spans="1:19" s="418" customFormat="1" ht="76.5">
      <c r="A47" s="407" t="s">
        <v>793</v>
      </c>
      <c r="B47" s="408" t="s">
        <v>680</v>
      </c>
      <c r="C47" s="409" t="str">
        <f t="shared" si="3"/>
        <v>ACC 1.001</v>
      </c>
      <c r="D47" s="410" t="s">
        <v>685</v>
      </c>
      <c r="E47" s="444" t="s">
        <v>795</v>
      </c>
      <c r="F47" s="445" t="s">
        <v>796</v>
      </c>
      <c r="G47" s="446" t="s">
        <v>797</v>
      </c>
      <c r="H47" s="447">
        <v>1</v>
      </c>
      <c r="I47" s="448" t="s">
        <v>217</v>
      </c>
      <c r="J47" s="423"/>
      <c r="K47" s="416"/>
      <c r="L47" s="416"/>
      <c r="M47" s="416"/>
      <c r="N47" s="417">
        <f t="shared" ref="N47:N56" si="4">L47+M47</f>
        <v>0</v>
      </c>
      <c r="P47" s="419"/>
      <c r="Q47" s="406"/>
    </row>
    <row r="48" spans="1:19" s="418" customFormat="1" ht="12.75">
      <c r="A48" s="407" t="s">
        <v>793</v>
      </c>
      <c r="B48" s="408" t="s">
        <v>684</v>
      </c>
      <c r="C48" s="409" t="str">
        <f t="shared" si="3"/>
        <v>ACC 1.002</v>
      </c>
      <c r="D48" s="410" t="s">
        <v>685</v>
      </c>
      <c r="E48" s="420" t="s">
        <v>798</v>
      </c>
      <c r="F48" s="421" t="s">
        <v>799</v>
      </c>
      <c r="G48" s="422"/>
      <c r="H48" s="413">
        <v>1</v>
      </c>
      <c r="I48" s="414" t="s">
        <v>217</v>
      </c>
      <c r="J48" s="423"/>
      <c r="K48" s="416"/>
      <c r="L48" s="416"/>
      <c r="M48" s="416"/>
      <c r="N48" s="417">
        <f t="shared" si="4"/>
        <v>0</v>
      </c>
      <c r="P48" s="419"/>
      <c r="Q48" s="406"/>
    </row>
    <row r="49" spans="1:19" s="418" customFormat="1" ht="12.75">
      <c r="A49" s="407" t="s">
        <v>793</v>
      </c>
      <c r="B49" s="408" t="s">
        <v>687</v>
      </c>
      <c r="C49" s="409" t="str">
        <f t="shared" si="3"/>
        <v>ACC 1.003</v>
      </c>
      <c r="D49" s="410" t="s">
        <v>685</v>
      </c>
      <c r="E49" s="420" t="s">
        <v>688</v>
      </c>
      <c r="F49" s="421"/>
      <c r="G49" s="422"/>
      <c r="H49" s="413">
        <v>1</v>
      </c>
      <c r="I49" s="414" t="s">
        <v>217</v>
      </c>
      <c r="J49" s="423"/>
      <c r="K49" s="416"/>
      <c r="L49" s="416"/>
      <c r="M49" s="416"/>
      <c r="N49" s="417">
        <f t="shared" si="4"/>
        <v>0</v>
      </c>
      <c r="P49" s="419"/>
      <c r="Q49" s="406"/>
    </row>
    <row r="50" spans="1:19" s="439" customFormat="1" ht="12.75">
      <c r="A50" s="407" t="s">
        <v>793</v>
      </c>
      <c r="B50" s="408" t="s">
        <v>689</v>
      </c>
      <c r="C50" s="449" t="str">
        <f t="shared" si="3"/>
        <v>ACC 1.004</v>
      </c>
      <c r="D50" s="450" t="s">
        <v>800</v>
      </c>
      <c r="E50" s="451" t="s">
        <v>801</v>
      </c>
      <c r="F50" s="452" t="s">
        <v>802</v>
      </c>
      <c r="G50" s="453" t="s">
        <v>803</v>
      </c>
      <c r="H50" s="454">
        <v>1</v>
      </c>
      <c r="I50" s="455" t="s">
        <v>217</v>
      </c>
      <c r="J50" s="423"/>
      <c r="K50" s="416"/>
      <c r="L50" s="416"/>
      <c r="M50" s="416"/>
      <c r="N50" s="417">
        <f t="shared" si="4"/>
        <v>0</v>
      </c>
      <c r="P50" s="419"/>
      <c r="Q50" s="406"/>
    </row>
    <row r="51" spans="1:19" s="439" customFormat="1" ht="12.75">
      <c r="A51" s="407" t="s">
        <v>793</v>
      </c>
      <c r="B51" s="408" t="s">
        <v>691</v>
      </c>
      <c r="C51" s="449" t="str">
        <f t="shared" si="3"/>
        <v>ACC 1.005</v>
      </c>
      <c r="D51" s="456" t="s">
        <v>685</v>
      </c>
      <c r="E51" s="457" t="s">
        <v>804</v>
      </c>
      <c r="F51" s="458"/>
      <c r="G51" s="459" t="s">
        <v>805</v>
      </c>
      <c r="H51" s="460">
        <v>25</v>
      </c>
      <c r="I51" s="461" t="s">
        <v>766</v>
      </c>
      <c r="J51" s="423"/>
      <c r="K51" s="416"/>
      <c r="L51" s="416"/>
      <c r="M51" s="416"/>
      <c r="N51" s="417">
        <f t="shared" si="4"/>
        <v>0</v>
      </c>
      <c r="P51" s="419"/>
      <c r="Q51" s="406"/>
    </row>
    <row r="52" spans="1:19" s="439" customFormat="1" ht="12.75">
      <c r="A52" s="407" t="s">
        <v>793</v>
      </c>
      <c r="B52" s="408" t="s">
        <v>694</v>
      </c>
      <c r="C52" s="449" t="str">
        <f t="shared" si="3"/>
        <v>ACC 1.006</v>
      </c>
      <c r="D52" s="456" t="s">
        <v>685</v>
      </c>
      <c r="E52" s="462" t="s">
        <v>806</v>
      </c>
      <c r="F52" s="458"/>
      <c r="G52" s="459"/>
      <c r="H52" s="460">
        <v>1</v>
      </c>
      <c r="I52" s="461" t="s">
        <v>217</v>
      </c>
      <c r="J52" s="415"/>
      <c r="K52" s="416"/>
      <c r="L52" s="416"/>
      <c r="M52" s="416"/>
      <c r="N52" s="417">
        <f t="shared" si="4"/>
        <v>0</v>
      </c>
      <c r="P52" s="419"/>
      <c r="Q52" s="406"/>
    </row>
    <row r="53" spans="1:19" s="439" customFormat="1" ht="12.75">
      <c r="A53" s="407" t="s">
        <v>793</v>
      </c>
      <c r="B53" s="408" t="s">
        <v>696</v>
      </c>
      <c r="C53" s="449" t="str">
        <f t="shared" si="3"/>
        <v>ACC 1.007</v>
      </c>
      <c r="D53" s="456" t="s">
        <v>685</v>
      </c>
      <c r="E53" s="457" t="s">
        <v>807</v>
      </c>
      <c r="F53" s="458"/>
      <c r="G53" s="459"/>
      <c r="H53" s="460">
        <v>1</v>
      </c>
      <c r="I53" s="461" t="s">
        <v>217</v>
      </c>
      <c r="J53" s="423"/>
      <c r="K53" s="416"/>
      <c r="L53" s="416"/>
      <c r="M53" s="416"/>
      <c r="N53" s="417">
        <f t="shared" si="4"/>
        <v>0</v>
      </c>
      <c r="P53" s="419"/>
      <c r="Q53" s="406"/>
    </row>
    <row r="54" spans="1:19" s="439" customFormat="1" ht="12.75">
      <c r="A54" s="407" t="s">
        <v>793</v>
      </c>
      <c r="B54" s="408" t="s">
        <v>808</v>
      </c>
      <c r="C54" s="449" t="str">
        <f t="shared" si="3"/>
        <v>ACC 1.008</v>
      </c>
      <c r="D54" s="456" t="s">
        <v>685</v>
      </c>
      <c r="E54" s="457" t="s">
        <v>809</v>
      </c>
      <c r="F54" s="458"/>
      <c r="G54" s="463"/>
      <c r="H54" s="460">
        <v>1</v>
      </c>
      <c r="I54" s="461" t="s">
        <v>217</v>
      </c>
      <c r="J54" s="423"/>
      <c r="K54" s="416"/>
      <c r="L54" s="416"/>
      <c r="M54" s="416"/>
      <c r="N54" s="417">
        <f t="shared" si="4"/>
        <v>0</v>
      </c>
      <c r="P54" s="419"/>
      <c r="Q54" s="406"/>
    </row>
    <row r="55" spans="1:19" s="439" customFormat="1" ht="12.75">
      <c r="A55" s="407" t="s">
        <v>793</v>
      </c>
      <c r="B55" s="408" t="s">
        <v>810</v>
      </c>
      <c r="C55" s="449" t="str">
        <f t="shared" si="3"/>
        <v>ACC 1.009</v>
      </c>
      <c r="D55" s="456" t="s">
        <v>685</v>
      </c>
      <c r="E55" s="457" t="s">
        <v>811</v>
      </c>
      <c r="F55" s="458"/>
      <c r="G55" s="463"/>
      <c r="H55" s="460">
        <v>0.35</v>
      </c>
      <c r="I55" s="461" t="s">
        <v>595</v>
      </c>
      <c r="J55" s="423"/>
      <c r="K55" s="416"/>
      <c r="L55" s="416"/>
      <c r="M55" s="416"/>
      <c r="N55" s="417">
        <f t="shared" si="4"/>
        <v>0</v>
      </c>
      <c r="P55" s="419"/>
      <c r="Q55" s="406"/>
    </row>
    <row r="56" spans="1:19" s="439" customFormat="1" ht="12.75">
      <c r="A56" s="407" t="s">
        <v>793</v>
      </c>
      <c r="B56" s="408" t="s">
        <v>812</v>
      </c>
      <c r="C56" s="449" t="str">
        <f t="shared" si="3"/>
        <v>ACC 1.010</v>
      </c>
      <c r="D56" s="456" t="s">
        <v>685</v>
      </c>
      <c r="E56" s="457" t="s">
        <v>813</v>
      </c>
      <c r="F56" s="458"/>
      <c r="G56" s="463"/>
      <c r="H56" s="460">
        <v>2</v>
      </c>
      <c r="I56" s="461" t="s">
        <v>217</v>
      </c>
      <c r="J56" s="423"/>
      <c r="K56" s="416"/>
      <c r="L56" s="416"/>
      <c r="M56" s="416"/>
      <c r="N56" s="417">
        <f t="shared" si="4"/>
        <v>0</v>
      </c>
      <c r="P56" s="419"/>
      <c r="Q56" s="406"/>
    </row>
    <row r="57" spans="1:19" s="418" customFormat="1" ht="13.5" thickBot="1">
      <c r="A57" s="407"/>
      <c r="B57" s="408"/>
      <c r="C57" s="409"/>
      <c r="D57" s="441"/>
      <c r="E57" s="442"/>
      <c r="F57" s="443"/>
      <c r="G57" s="410"/>
      <c r="H57" s="413"/>
      <c r="I57" s="414"/>
      <c r="J57" s="415"/>
      <c r="K57" s="416"/>
      <c r="L57" s="416"/>
      <c r="M57" s="416"/>
      <c r="N57" s="417"/>
      <c r="P57" s="419"/>
      <c r="Q57" s="406"/>
    </row>
    <row r="58" spans="1:19" s="391" customFormat="1" ht="15.75" thickBot="1">
      <c r="A58" s="393" t="s">
        <v>814</v>
      </c>
      <c r="B58" s="394"/>
      <c r="C58" s="395" t="str">
        <f t="shared" ref="C58:C61" si="5">CONCATENATE(A58,B58)</f>
        <v>EF 1.</v>
      </c>
      <c r="D58" s="396"/>
      <c r="E58" s="397" t="s">
        <v>815</v>
      </c>
      <c r="F58" s="398"/>
      <c r="G58" s="399"/>
      <c r="H58" s="400"/>
      <c r="I58" s="401"/>
      <c r="J58" s="402"/>
      <c r="K58" s="402"/>
      <c r="L58" s="402"/>
      <c r="M58" s="402"/>
      <c r="N58" s="403"/>
      <c r="O58" s="404"/>
      <c r="P58" s="405"/>
      <c r="Q58" s="406"/>
      <c r="R58" s="404"/>
      <c r="S58" s="404"/>
    </row>
    <row r="59" spans="1:19" s="418" customFormat="1" ht="12.75">
      <c r="A59" s="407" t="s">
        <v>814</v>
      </c>
      <c r="B59" s="408" t="s">
        <v>680</v>
      </c>
      <c r="C59" s="409" t="str">
        <f t="shared" si="5"/>
        <v>EF 1.001</v>
      </c>
      <c r="D59" s="410" t="s">
        <v>685</v>
      </c>
      <c r="E59" s="420" t="s">
        <v>816</v>
      </c>
      <c r="F59" s="421"/>
      <c r="G59" s="422"/>
      <c r="H59" s="413">
        <v>1</v>
      </c>
      <c r="I59" s="414" t="s">
        <v>217</v>
      </c>
      <c r="J59" s="423"/>
      <c r="K59" s="416"/>
      <c r="L59" s="416"/>
      <c r="M59" s="416"/>
      <c r="N59" s="417">
        <f t="shared" ref="N59:N61" si="6">L59+M59</f>
        <v>0</v>
      </c>
      <c r="P59" s="419"/>
      <c r="Q59" s="406"/>
    </row>
    <row r="60" spans="1:19" s="418" customFormat="1" ht="12.75">
      <c r="A60" s="407" t="s">
        <v>814</v>
      </c>
      <c r="B60" s="408" t="s">
        <v>684</v>
      </c>
      <c r="C60" s="409" t="str">
        <f t="shared" si="5"/>
        <v>EF 1.002</v>
      </c>
      <c r="D60" s="410" t="s">
        <v>685</v>
      </c>
      <c r="E60" s="420" t="s">
        <v>688</v>
      </c>
      <c r="F60" s="421"/>
      <c r="G60" s="422"/>
      <c r="H60" s="413">
        <v>1</v>
      </c>
      <c r="I60" s="414" t="s">
        <v>217</v>
      </c>
      <c r="J60" s="423"/>
      <c r="K60" s="416"/>
      <c r="L60" s="416"/>
      <c r="M60" s="416"/>
      <c r="N60" s="417">
        <f t="shared" si="6"/>
        <v>0</v>
      </c>
      <c r="P60" s="419"/>
      <c r="Q60" s="406"/>
    </row>
    <row r="61" spans="1:19" s="418" customFormat="1" ht="12.75">
      <c r="A61" s="407" t="s">
        <v>814</v>
      </c>
      <c r="B61" s="408" t="s">
        <v>687</v>
      </c>
      <c r="C61" s="409" t="str">
        <f t="shared" si="5"/>
        <v>EF 1.003</v>
      </c>
      <c r="D61" s="410" t="s">
        <v>685</v>
      </c>
      <c r="E61" s="420" t="s">
        <v>692</v>
      </c>
      <c r="F61" s="421"/>
      <c r="G61" s="424" t="s">
        <v>772</v>
      </c>
      <c r="H61" s="413">
        <v>2</v>
      </c>
      <c r="I61" s="414" t="s">
        <v>217</v>
      </c>
      <c r="J61" s="423"/>
      <c r="K61" s="416"/>
      <c r="L61" s="416"/>
      <c r="M61" s="416"/>
      <c r="N61" s="417">
        <f t="shared" si="6"/>
        <v>0</v>
      </c>
      <c r="P61" s="419"/>
      <c r="Q61" s="406"/>
    </row>
    <row r="62" spans="1:19" s="418" customFormat="1" ht="13.5" thickBot="1">
      <c r="A62" s="407"/>
      <c r="B62" s="408"/>
      <c r="C62" s="409"/>
      <c r="D62" s="441"/>
      <c r="E62" s="442"/>
      <c r="F62" s="443"/>
      <c r="G62" s="410"/>
      <c r="H62" s="413"/>
      <c r="I62" s="414"/>
      <c r="J62" s="415"/>
      <c r="K62" s="416"/>
      <c r="L62" s="416"/>
      <c r="M62" s="416"/>
      <c r="N62" s="417"/>
      <c r="P62" s="419"/>
      <c r="Q62" s="406"/>
    </row>
    <row r="63" spans="1:19" s="465" customFormat="1" ht="15.75" thickBot="1">
      <c r="A63" s="393" t="s">
        <v>817</v>
      </c>
      <c r="B63" s="394"/>
      <c r="C63" s="395" t="str">
        <f>CONCATENATE(A63,B63)</f>
        <v>500.</v>
      </c>
      <c r="D63" s="396"/>
      <c r="E63" s="397" t="s">
        <v>818</v>
      </c>
      <c r="F63" s="398"/>
      <c r="G63" s="399"/>
      <c r="H63" s="400"/>
      <c r="I63" s="401"/>
      <c r="J63" s="464"/>
      <c r="K63" s="402"/>
      <c r="L63" s="402"/>
      <c r="M63" s="402"/>
      <c r="N63" s="403"/>
      <c r="O63" s="391"/>
      <c r="Q63" s="466"/>
    </row>
    <row r="64" spans="1:19" s="472" customFormat="1" ht="12.75">
      <c r="A64" s="407" t="str">
        <f>A63</f>
        <v>500.</v>
      </c>
      <c r="B64" s="467" t="s">
        <v>680</v>
      </c>
      <c r="C64" s="409" t="str">
        <f t="shared" ref="C64" si="7">CONCATENATE(A64,B64)</f>
        <v>500.001</v>
      </c>
      <c r="D64" s="441" t="s">
        <v>819</v>
      </c>
      <c r="E64" s="468" t="s">
        <v>820</v>
      </c>
      <c r="F64" s="469" t="s">
        <v>821</v>
      </c>
      <c r="G64" s="470" t="s">
        <v>822</v>
      </c>
      <c r="H64" s="413">
        <v>7</v>
      </c>
      <c r="I64" s="414" t="s">
        <v>217</v>
      </c>
      <c r="J64" s="415"/>
      <c r="K64" s="471"/>
      <c r="L64" s="416"/>
      <c r="M64" s="416"/>
      <c r="N64" s="417">
        <f>L64+M64</f>
        <v>0</v>
      </c>
      <c r="O64" s="418"/>
      <c r="Q64" s="473"/>
    </row>
    <row r="65" spans="1:17" s="418" customFormat="1" ht="12.75" customHeight="1" thickBot="1">
      <c r="A65" s="407"/>
      <c r="B65" s="408"/>
      <c r="C65" s="409"/>
      <c r="D65" s="435"/>
      <c r="E65" s="437"/>
      <c r="F65" s="474"/>
      <c r="G65" s="475"/>
      <c r="H65" s="433"/>
      <c r="I65" s="434"/>
      <c r="J65" s="476"/>
      <c r="K65" s="477"/>
      <c r="L65" s="477"/>
      <c r="M65" s="477"/>
      <c r="N65" s="478"/>
      <c r="P65" s="419"/>
      <c r="Q65" s="406"/>
    </row>
    <row r="66" spans="1:17" s="465" customFormat="1" ht="15.75" thickBot="1">
      <c r="A66" s="393" t="s">
        <v>823</v>
      </c>
      <c r="B66" s="394"/>
      <c r="C66" s="395" t="str">
        <f>CONCATENATE(A66,B66)</f>
        <v>999.</v>
      </c>
      <c r="D66" s="396"/>
      <c r="E66" s="397" t="s">
        <v>30</v>
      </c>
      <c r="F66" s="398"/>
      <c r="G66" s="399"/>
      <c r="H66" s="400"/>
      <c r="I66" s="401"/>
      <c r="J66" s="464"/>
      <c r="K66" s="402"/>
      <c r="L66" s="402"/>
      <c r="M66" s="402"/>
      <c r="N66" s="403"/>
      <c r="O66" s="391"/>
      <c r="Q66" s="466"/>
    </row>
    <row r="67" spans="1:17" s="472" customFormat="1" ht="12.75">
      <c r="A67" s="407" t="str">
        <f>A66</f>
        <v>999.</v>
      </c>
      <c r="B67" s="467" t="s">
        <v>680</v>
      </c>
      <c r="C67" s="409" t="str">
        <f t="shared" ref="C67:C79" si="8">CONCATENATE(A67,B67)</f>
        <v>999.001</v>
      </c>
      <c r="D67" s="441" t="s">
        <v>685</v>
      </c>
      <c r="E67" s="468" t="s">
        <v>824</v>
      </c>
      <c r="F67" s="479"/>
      <c r="G67" s="479"/>
      <c r="H67" s="413">
        <v>1</v>
      </c>
      <c r="I67" s="414" t="s">
        <v>217</v>
      </c>
      <c r="J67" s="480"/>
      <c r="K67" s="471"/>
      <c r="L67" s="416"/>
      <c r="M67" s="416"/>
      <c r="N67" s="417">
        <f t="shared" ref="N67:N79" si="9">L67+M67</f>
        <v>0</v>
      </c>
      <c r="O67" s="418"/>
      <c r="Q67" s="473"/>
    </row>
    <row r="68" spans="1:17" s="472" customFormat="1" ht="12.75">
      <c r="A68" s="407" t="str">
        <f t="shared" ref="A68:A79" si="10">A67</f>
        <v>999.</v>
      </c>
      <c r="B68" s="408" t="s">
        <v>687</v>
      </c>
      <c r="C68" s="409" t="str">
        <f t="shared" si="8"/>
        <v>999.003</v>
      </c>
      <c r="D68" s="435" t="s">
        <v>685</v>
      </c>
      <c r="E68" s="411" t="s">
        <v>825</v>
      </c>
      <c r="F68" s="481"/>
      <c r="G68" s="482"/>
      <c r="H68" s="413">
        <v>1</v>
      </c>
      <c r="I68" s="414" t="s">
        <v>217</v>
      </c>
      <c r="J68" s="483"/>
      <c r="K68" s="416"/>
      <c r="L68" s="416"/>
      <c r="M68" s="416"/>
      <c r="N68" s="417">
        <f t="shared" si="9"/>
        <v>0</v>
      </c>
      <c r="O68" s="418"/>
      <c r="Q68" s="473"/>
    </row>
    <row r="69" spans="1:17" s="472" customFormat="1" ht="12.75">
      <c r="A69" s="407" t="str">
        <f t="shared" si="10"/>
        <v>999.</v>
      </c>
      <c r="B69" s="408" t="s">
        <v>689</v>
      </c>
      <c r="C69" s="409" t="str">
        <f t="shared" si="8"/>
        <v>999.004</v>
      </c>
      <c r="D69" s="435" t="s">
        <v>685</v>
      </c>
      <c r="E69" s="411" t="s">
        <v>826</v>
      </c>
      <c r="F69" s="481"/>
      <c r="G69" s="482"/>
      <c r="H69" s="413">
        <v>1</v>
      </c>
      <c r="I69" s="414" t="s">
        <v>217</v>
      </c>
      <c r="J69" s="483"/>
      <c r="K69" s="416"/>
      <c r="L69" s="416"/>
      <c r="M69" s="416"/>
      <c r="N69" s="417">
        <f t="shared" si="9"/>
        <v>0</v>
      </c>
      <c r="O69" s="418"/>
      <c r="Q69" s="473"/>
    </row>
    <row r="70" spans="1:17" s="472" customFormat="1" ht="12.75">
      <c r="A70" s="407" t="str">
        <f t="shared" si="10"/>
        <v>999.</v>
      </c>
      <c r="B70" s="408" t="s">
        <v>694</v>
      </c>
      <c r="C70" s="409" t="str">
        <f t="shared" si="8"/>
        <v>999.006</v>
      </c>
      <c r="D70" s="435" t="s">
        <v>685</v>
      </c>
      <c r="E70" s="411" t="s">
        <v>827</v>
      </c>
      <c r="F70" s="482"/>
      <c r="G70" s="482"/>
      <c r="H70" s="413">
        <f>H71*2.5</f>
        <v>225</v>
      </c>
      <c r="I70" s="434" t="s">
        <v>595</v>
      </c>
      <c r="J70" s="484"/>
      <c r="K70" s="485"/>
      <c r="L70" s="416"/>
      <c r="M70" s="416"/>
      <c r="N70" s="417">
        <f t="shared" si="9"/>
        <v>0</v>
      </c>
      <c r="O70" s="418"/>
      <c r="Q70" s="473"/>
    </row>
    <row r="71" spans="1:17" s="472" customFormat="1" ht="14.25">
      <c r="A71" s="407" t="str">
        <f t="shared" si="10"/>
        <v>999.</v>
      </c>
      <c r="B71" s="408" t="s">
        <v>696</v>
      </c>
      <c r="C71" s="409" t="str">
        <f t="shared" si="8"/>
        <v>999.007</v>
      </c>
      <c r="D71" s="435" t="s">
        <v>685</v>
      </c>
      <c r="E71" s="411" t="s">
        <v>828</v>
      </c>
      <c r="F71" s="482"/>
      <c r="G71" s="482"/>
      <c r="H71" s="413">
        <v>90</v>
      </c>
      <c r="I71" s="434" t="s">
        <v>776</v>
      </c>
      <c r="J71" s="484"/>
      <c r="K71" s="485"/>
      <c r="L71" s="416"/>
      <c r="M71" s="416"/>
      <c r="N71" s="417">
        <f t="shared" si="9"/>
        <v>0</v>
      </c>
      <c r="O71" s="418"/>
      <c r="Q71" s="473"/>
    </row>
    <row r="72" spans="1:17" s="472" customFormat="1" ht="12.75">
      <c r="A72" s="407" t="str">
        <f t="shared" si="10"/>
        <v>999.</v>
      </c>
      <c r="B72" s="408" t="s">
        <v>808</v>
      </c>
      <c r="C72" s="409" t="str">
        <f t="shared" si="8"/>
        <v>999.008</v>
      </c>
      <c r="D72" s="435" t="s">
        <v>685</v>
      </c>
      <c r="E72" s="411" t="s">
        <v>829</v>
      </c>
      <c r="F72" s="482"/>
      <c r="G72" s="482"/>
      <c r="H72" s="413">
        <f>H71*25.45/100</f>
        <v>22.905000000000001</v>
      </c>
      <c r="I72" s="434" t="s">
        <v>595</v>
      </c>
      <c r="J72" s="484"/>
      <c r="K72" s="485"/>
      <c r="L72" s="416"/>
      <c r="M72" s="416"/>
      <c r="N72" s="417">
        <f t="shared" si="9"/>
        <v>0</v>
      </c>
      <c r="O72" s="418"/>
      <c r="Q72" s="473"/>
    </row>
    <row r="73" spans="1:17" s="472" customFormat="1" ht="12.75">
      <c r="A73" s="407" t="str">
        <f t="shared" si="10"/>
        <v>999.</v>
      </c>
      <c r="B73" s="408" t="s">
        <v>810</v>
      </c>
      <c r="C73" s="409" t="str">
        <f t="shared" si="8"/>
        <v>999.009</v>
      </c>
      <c r="D73" s="435" t="s">
        <v>685</v>
      </c>
      <c r="E73" s="411" t="s">
        <v>830</v>
      </c>
      <c r="F73" s="482"/>
      <c r="G73" s="482"/>
      <c r="H73" s="413">
        <v>30</v>
      </c>
      <c r="I73" s="414" t="s">
        <v>217</v>
      </c>
      <c r="J73" s="483"/>
      <c r="K73" s="416"/>
      <c r="L73" s="416"/>
      <c r="M73" s="416"/>
      <c r="N73" s="417">
        <f t="shared" si="9"/>
        <v>0</v>
      </c>
      <c r="O73" s="418"/>
      <c r="Q73" s="473"/>
    </row>
    <row r="74" spans="1:17" s="472" customFormat="1" ht="12.75">
      <c r="A74" s="407" t="str">
        <f t="shared" si="10"/>
        <v>999.</v>
      </c>
      <c r="B74" s="408" t="s">
        <v>812</v>
      </c>
      <c r="C74" s="409" t="str">
        <f t="shared" si="8"/>
        <v>999.010</v>
      </c>
      <c r="D74" s="435" t="s">
        <v>685</v>
      </c>
      <c r="E74" s="411" t="s">
        <v>831</v>
      </c>
      <c r="F74" s="482"/>
      <c r="G74" s="482"/>
      <c r="H74" s="413">
        <v>24</v>
      </c>
      <c r="I74" s="414" t="s">
        <v>832</v>
      </c>
      <c r="J74" s="483"/>
      <c r="K74" s="416"/>
      <c r="L74" s="416"/>
      <c r="M74" s="416"/>
      <c r="N74" s="417">
        <f t="shared" si="9"/>
        <v>0</v>
      </c>
      <c r="O74" s="418"/>
      <c r="Q74" s="473"/>
    </row>
    <row r="75" spans="1:17" s="472" customFormat="1" ht="12.75">
      <c r="A75" s="407" t="str">
        <f t="shared" si="10"/>
        <v>999.</v>
      </c>
      <c r="B75" s="408" t="s">
        <v>812</v>
      </c>
      <c r="C75" s="409" t="str">
        <f t="shared" si="8"/>
        <v>999.010</v>
      </c>
      <c r="D75" s="435" t="s">
        <v>685</v>
      </c>
      <c r="E75" s="411" t="s">
        <v>833</v>
      </c>
      <c r="F75" s="482"/>
      <c r="G75" s="482"/>
      <c r="H75" s="413">
        <v>8</v>
      </c>
      <c r="I75" s="414" t="s">
        <v>832</v>
      </c>
      <c r="J75" s="483"/>
      <c r="K75" s="416"/>
      <c r="L75" s="416"/>
      <c r="M75" s="416"/>
      <c r="N75" s="417">
        <f t="shared" si="9"/>
        <v>0</v>
      </c>
      <c r="O75" s="418"/>
      <c r="Q75" s="473"/>
    </row>
    <row r="76" spans="1:17" s="472" customFormat="1" ht="12.75">
      <c r="A76" s="407" t="str">
        <f t="shared" si="10"/>
        <v>999.</v>
      </c>
      <c r="B76" s="408" t="s">
        <v>812</v>
      </c>
      <c r="C76" s="409" t="str">
        <f t="shared" si="8"/>
        <v>999.010</v>
      </c>
      <c r="D76" s="435" t="s">
        <v>685</v>
      </c>
      <c r="E76" s="411" t="s">
        <v>834</v>
      </c>
      <c r="F76" s="482"/>
      <c r="G76" s="482"/>
      <c r="H76" s="413">
        <v>8</v>
      </c>
      <c r="I76" s="414" t="s">
        <v>832</v>
      </c>
      <c r="J76" s="483"/>
      <c r="K76" s="416"/>
      <c r="L76" s="416"/>
      <c r="M76" s="416"/>
      <c r="N76" s="417">
        <f t="shared" si="9"/>
        <v>0</v>
      </c>
      <c r="O76" s="418"/>
      <c r="Q76" s="473"/>
    </row>
    <row r="77" spans="1:17" s="472" customFormat="1" ht="12.75">
      <c r="A77" s="407" t="str">
        <f t="shared" si="10"/>
        <v>999.</v>
      </c>
      <c r="B77" s="408" t="s">
        <v>835</v>
      </c>
      <c r="C77" s="409" t="str">
        <f t="shared" si="8"/>
        <v>999.011</v>
      </c>
      <c r="D77" s="435" t="s">
        <v>685</v>
      </c>
      <c r="E77" s="411" t="s">
        <v>836</v>
      </c>
      <c r="F77" s="482"/>
      <c r="G77" s="482"/>
      <c r="H77" s="413">
        <v>1</v>
      </c>
      <c r="I77" s="414" t="s">
        <v>217</v>
      </c>
      <c r="J77" s="483"/>
      <c r="K77" s="416"/>
      <c r="L77" s="416"/>
      <c r="M77" s="416"/>
      <c r="N77" s="417">
        <f t="shared" si="9"/>
        <v>0</v>
      </c>
      <c r="O77" s="418"/>
      <c r="Q77" s="473"/>
    </row>
    <row r="78" spans="1:17" s="472" customFormat="1" ht="12.75">
      <c r="A78" s="407" t="str">
        <f t="shared" si="10"/>
        <v>999.</v>
      </c>
      <c r="B78" s="408" t="s">
        <v>837</v>
      </c>
      <c r="C78" s="409" t="str">
        <f t="shared" si="8"/>
        <v>999.012</v>
      </c>
      <c r="D78" s="435" t="s">
        <v>685</v>
      </c>
      <c r="E78" s="411" t="s">
        <v>838</v>
      </c>
      <c r="F78" s="482"/>
      <c r="G78" s="482"/>
      <c r="H78" s="413">
        <v>1</v>
      </c>
      <c r="I78" s="414" t="s">
        <v>217</v>
      </c>
      <c r="J78" s="483"/>
      <c r="K78" s="416"/>
      <c r="L78" s="416"/>
      <c r="M78" s="416"/>
      <c r="N78" s="417">
        <f t="shared" si="9"/>
        <v>0</v>
      </c>
      <c r="O78" s="418"/>
      <c r="Q78" s="473"/>
    </row>
    <row r="79" spans="1:17" s="472" customFormat="1" ht="12.75">
      <c r="A79" s="407" t="str">
        <f t="shared" si="10"/>
        <v>999.</v>
      </c>
      <c r="B79" s="408" t="s">
        <v>839</v>
      </c>
      <c r="C79" s="409" t="str">
        <f t="shared" si="8"/>
        <v>999.013</v>
      </c>
      <c r="D79" s="435" t="s">
        <v>685</v>
      </c>
      <c r="E79" s="411" t="s">
        <v>840</v>
      </c>
      <c r="F79" s="482"/>
      <c r="G79" s="482"/>
      <c r="H79" s="413">
        <v>1</v>
      </c>
      <c r="I79" s="414" t="s">
        <v>217</v>
      </c>
      <c r="J79" s="483"/>
      <c r="K79" s="416"/>
      <c r="L79" s="416"/>
      <c r="M79" s="416"/>
      <c r="N79" s="417">
        <f t="shared" si="9"/>
        <v>0</v>
      </c>
      <c r="O79" s="418"/>
      <c r="Q79" s="473"/>
    </row>
    <row r="80" spans="1:17" s="472" customFormat="1" ht="13.5" thickBot="1">
      <c r="A80" s="486"/>
      <c r="B80" s="408"/>
      <c r="C80" s="409"/>
      <c r="D80" s="435"/>
      <c r="E80" s="411"/>
      <c r="F80" s="482"/>
      <c r="G80" s="482"/>
      <c r="H80" s="413"/>
      <c r="I80" s="414"/>
      <c r="J80" s="476"/>
      <c r="K80" s="477"/>
      <c r="L80" s="477"/>
      <c r="M80" s="477"/>
      <c r="N80" s="478"/>
      <c r="O80" s="418"/>
      <c r="Q80" s="473"/>
    </row>
    <row r="81" spans="1:19" s="391" customFormat="1" ht="15.75" thickBot="1">
      <c r="A81" s="487"/>
      <c r="B81" s="488"/>
      <c r="C81" s="489"/>
      <c r="D81" s="490"/>
      <c r="E81" s="491" t="s">
        <v>841</v>
      </c>
      <c r="F81" s="492"/>
      <c r="G81" s="493"/>
      <c r="H81" s="494"/>
      <c r="I81" s="495"/>
      <c r="J81" s="496"/>
      <c r="K81" s="497"/>
      <c r="L81" s="498"/>
      <c r="M81" s="498"/>
      <c r="N81" s="499">
        <f>SUM(N3:N80)</f>
        <v>0</v>
      </c>
      <c r="P81" s="404"/>
      <c r="Q81" s="473"/>
      <c r="R81" s="404"/>
      <c r="S81" s="404"/>
    </row>
    <row r="82" spans="1:19" s="391" customFormat="1" ht="15.75" thickBot="1">
      <c r="A82" s="393"/>
      <c r="B82" s="394"/>
      <c r="C82" s="500"/>
      <c r="D82" s="396"/>
      <c r="E82" s="397" t="s">
        <v>842</v>
      </c>
      <c r="F82" s="398"/>
      <c r="G82" s="399"/>
      <c r="H82" s="400"/>
      <c r="I82" s="401"/>
      <c r="J82" s="402"/>
      <c r="K82" s="501"/>
      <c r="L82" s="502"/>
      <c r="M82" s="502"/>
      <c r="N82" s="503"/>
      <c r="P82" s="404"/>
      <c r="Q82" s="473"/>
      <c r="R82" s="404"/>
      <c r="S82" s="404"/>
    </row>
    <row r="83" spans="1:19">
      <c r="O83" s="391"/>
    </row>
    <row r="84" spans="1:19" ht="19.5" customHeight="1">
      <c r="E84" s="513" t="s">
        <v>843</v>
      </c>
    </row>
  </sheetData>
  <autoFilter ref="A1:I97" xr:uid="{00000000-0009-0000-0000-00000B000000}"/>
  <conditionalFormatting sqref="I85:I1048576 I1 I32 I39:I41 I44:I45 I62 I50:I53">
    <cfRule type="containsText" dxfId="60" priority="61" operator="containsText" text="kpl">
      <formula>NOT(ISERROR(SEARCH("kpl",I1)))</formula>
    </cfRule>
  </conditionalFormatting>
  <conditionalFormatting sqref="I66:I67 I70:I73 I80:I84 I76">
    <cfRule type="containsText" dxfId="59" priority="60" operator="containsText" text="kpl">
      <formula>NOT(ISERROR(SEARCH("kpl",I66)))</formula>
    </cfRule>
  </conditionalFormatting>
  <conditionalFormatting sqref="I69">
    <cfRule type="containsText" dxfId="58" priority="59" operator="containsText" text="kpl">
      <formula>NOT(ISERROR(SEARCH("kpl",I69)))</formula>
    </cfRule>
  </conditionalFormatting>
  <conditionalFormatting sqref="I78:I79">
    <cfRule type="containsText" dxfId="57" priority="58" operator="containsText" text="kpl">
      <formula>NOT(ISERROR(SEARCH("kpl",I78)))</formula>
    </cfRule>
  </conditionalFormatting>
  <conditionalFormatting sqref="I2:I3 I6 I10:I12 I17 I21">
    <cfRule type="containsText" dxfId="56" priority="57" operator="containsText" text="kpl">
      <formula>NOT(ISERROR(SEARCH("kpl",I2)))</formula>
    </cfRule>
  </conditionalFormatting>
  <conditionalFormatting sqref="I22">
    <cfRule type="containsText" dxfId="55" priority="56" operator="containsText" text="kpl">
      <formula>NOT(ISERROR(SEARCH("kpl",I22)))</formula>
    </cfRule>
  </conditionalFormatting>
  <conditionalFormatting sqref="I77">
    <cfRule type="containsText" dxfId="54" priority="55" operator="containsText" text="kpl">
      <formula>NOT(ISERROR(SEARCH("kpl",I77)))</formula>
    </cfRule>
  </conditionalFormatting>
  <conditionalFormatting sqref="I68">
    <cfRule type="containsText" dxfId="53" priority="54" operator="containsText" text="kpl">
      <formula>NOT(ISERROR(SEARCH("kpl",I68)))</formula>
    </cfRule>
  </conditionalFormatting>
  <conditionalFormatting sqref="I5">
    <cfRule type="containsText" dxfId="52" priority="53" operator="containsText" text="kpl">
      <formula>NOT(ISERROR(SEARCH("kpl",I5)))</formula>
    </cfRule>
  </conditionalFormatting>
  <conditionalFormatting sqref="I63:I64">
    <cfRule type="containsText" dxfId="51" priority="52" operator="containsText" text="kpl">
      <formula>NOT(ISERROR(SEARCH("kpl",I63)))</formula>
    </cfRule>
  </conditionalFormatting>
  <conditionalFormatting sqref="I65">
    <cfRule type="containsText" dxfId="50" priority="51" operator="containsText" text="kpl">
      <formula>NOT(ISERROR(SEARCH("kpl",I65)))</formula>
    </cfRule>
  </conditionalFormatting>
  <conditionalFormatting sqref="I4">
    <cfRule type="containsText" dxfId="49" priority="50" operator="containsText" text="kpl">
      <formula>NOT(ISERROR(SEARCH("kpl",I4)))</formula>
    </cfRule>
  </conditionalFormatting>
  <conditionalFormatting sqref="I9">
    <cfRule type="containsText" dxfId="48" priority="49" operator="containsText" text="kpl">
      <formula>NOT(ISERROR(SEARCH("kpl",I9)))</formula>
    </cfRule>
  </conditionalFormatting>
  <conditionalFormatting sqref="I7">
    <cfRule type="containsText" dxfId="47" priority="48" operator="containsText" text="kpl">
      <formula>NOT(ISERROR(SEARCH("kpl",I7)))</formula>
    </cfRule>
  </conditionalFormatting>
  <conditionalFormatting sqref="I14">
    <cfRule type="containsText" dxfId="46" priority="47" operator="containsText" text="kpl">
      <formula>NOT(ISERROR(SEARCH("kpl",I14)))</formula>
    </cfRule>
  </conditionalFormatting>
  <conditionalFormatting sqref="I13">
    <cfRule type="containsText" dxfId="45" priority="46" operator="containsText" text="kpl">
      <formula>NOT(ISERROR(SEARCH("kpl",I13)))</formula>
    </cfRule>
  </conditionalFormatting>
  <conditionalFormatting sqref="I16">
    <cfRule type="containsText" dxfId="44" priority="45" operator="containsText" text="kpl">
      <formula>NOT(ISERROR(SEARCH("kpl",I16)))</formula>
    </cfRule>
  </conditionalFormatting>
  <conditionalFormatting sqref="I19">
    <cfRule type="containsText" dxfId="43" priority="44" operator="containsText" text="kpl">
      <formula>NOT(ISERROR(SEARCH("kpl",I19)))</formula>
    </cfRule>
  </conditionalFormatting>
  <conditionalFormatting sqref="I18">
    <cfRule type="containsText" dxfId="42" priority="43" operator="containsText" text="kpl">
      <formula>NOT(ISERROR(SEARCH("kpl",I18)))</formula>
    </cfRule>
  </conditionalFormatting>
  <conditionalFormatting sqref="I20">
    <cfRule type="containsText" dxfId="41" priority="42" operator="containsText" text="kpl">
      <formula>NOT(ISERROR(SEARCH("kpl",I20)))</formula>
    </cfRule>
  </conditionalFormatting>
  <conditionalFormatting sqref="I24">
    <cfRule type="containsText" dxfId="40" priority="41" operator="containsText" text="kpl">
      <formula>NOT(ISERROR(SEARCH("kpl",I24)))</formula>
    </cfRule>
  </conditionalFormatting>
  <conditionalFormatting sqref="I23">
    <cfRule type="containsText" dxfId="39" priority="40" operator="containsText" text="kpl">
      <formula>NOT(ISERROR(SEARCH("kpl",I23)))</formula>
    </cfRule>
  </conditionalFormatting>
  <conditionalFormatting sqref="I38">
    <cfRule type="containsText" dxfId="38" priority="39" operator="containsText" text="kpl">
      <formula>NOT(ISERROR(SEARCH("kpl",I38)))</formula>
    </cfRule>
  </conditionalFormatting>
  <conditionalFormatting sqref="I38">
    <cfRule type="containsText" dxfId="37" priority="38" operator="containsText" text="kpl">
      <formula>NOT(ISERROR(SEARCH("kpl",I38)))</formula>
    </cfRule>
  </conditionalFormatting>
  <conditionalFormatting sqref="I37">
    <cfRule type="containsText" dxfId="36" priority="37" operator="containsText" text="kpl">
      <formula>NOT(ISERROR(SEARCH("kpl",I37)))</formula>
    </cfRule>
  </conditionalFormatting>
  <conditionalFormatting sqref="I37">
    <cfRule type="containsText" dxfId="35" priority="36" operator="containsText" text="kpl">
      <formula>NOT(ISERROR(SEARCH("kpl",I37)))</formula>
    </cfRule>
  </conditionalFormatting>
  <conditionalFormatting sqref="I36">
    <cfRule type="containsText" dxfId="34" priority="35" operator="containsText" text="kpl">
      <formula>NOT(ISERROR(SEARCH("kpl",I36)))</formula>
    </cfRule>
  </conditionalFormatting>
  <conditionalFormatting sqref="I36">
    <cfRule type="containsText" dxfId="33" priority="34" operator="containsText" text="kpl">
      <formula>NOT(ISERROR(SEARCH("kpl",I36)))</formula>
    </cfRule>
  </conditionalFormatting>
  <conditionalFormatting sqref="I35">
    <cfRule type="containsText" dxfId="32" priority="33" operator="containsText" text="kpl">
      <formula>NOT(ISERROR(SEARCH("kpl",I35)))</formula>
    </cfRule>
  </conditionalFormatting>
  <conditionalFormatting sqref="I35">
    <cfRule type="containsText" dxfId="31" priority="32" operator="containsText" text="kpl">
      <formula>NOT(ISERROR(SEARCH("kpl",I35)))</formula>
    </cfRule>
  </conditionalFormatting>
  <conditionalFormatting sqref="I42">
    <cfRule type="containsText" dxfId="30" priority="31" operator="containsText" text="kpl">
      <formula>NOT(ISERROR(SEARCH("kpl",I42)))</formula>
    </cfRule>
  </conditionalFormatting>
  <conditionalFormatting sqref="I58">
    <cfRule type="containsText" dxfId="29" priority="30" operator="containsText" text="kpl">
      <formula>NOT(ISERROR(SEARCH("kpl",I58)))</formula>
    </cfRule>
  </conditionalFormatting>
  <conditionalFormatting sqref="I59">
    <cfRule type="containsText" dxfId="28" priority="29" operator="containsText" text="kpl">
      <formula>NOT(ISERROR(SEARCH("kpl",I59)))</formula>
    </cfRule>
  </conditionalFormatting>
  <conditionalFormatting sqref="I60">
    <cfRule type="containsText" dxfId="27" priority="28" operator="containsText" text="kpl">
      <formula>NOT(ISERROR(SEARCH("kpl",I60)))</formula>
    </cfRule>
  </conditionalFormatting>
  <conditionalFormatting sqref="I61">
    <cfRule type="containsText" dxfId="26" priority="27" operator="containsText" text="kpl">
      <formula>NOT(ISERROR(SEARCH("kpl",I61)))</formula>
    </cfRule>
  </conditionalFormatting>
  <conditionalFormatting sqref="I57">
    <cfRule type="containsText" dxfId="25" priority="26" operator="containsText" text="kpl">
      <formula>NOT(ISERROR(SEARCH("kpl",I57)))</formula>
    </cfRule>
  </conditionalFormatting>
  <conditionalFormatting sqref="I46">
    <cfRule type="containsText" dxfId="24" priority="25" operator="containsText" text="kpl">
      <formula>NOT(ISERROR(SEARCH("kpl",I46)))</formula>
    </cfRule>
  </conditionalFormatting>
  <conditionalFormatting sqref="I47">
    <cfRule type="containsText" dxfId="23" priority="24" operator="containsText" text="kpl">
      <formula>NOT(ISERROR(SEARCH("kpl",I47)))</formula>
    </cfRule>
  </conditionalFormatting>
  <conditionalFormatting sqref="I49">
    <cfRule type="containsText" dxfId="22" priority="23" operator="containsText" text="kpl">
      <formula>NOT(ISERROR(SEARCH("kpl",I49)))</formula>
    </cfRule>
  </conditionalFormatting>
  <conditionalFormatting sqref="I50">
    <cfRule type="containsText" dxfId="21" priority="22" operator="containsText" text="kpl">
      <formula>NOT(ISERROR(SEARCH("kpl",I50)))</formula>
    </cfRule>
  </conditionalFormatting>
  <conditionalFormatting sqref="I47">
    <cfRule type="containsText" dxfId="20" priority="21" operator="containsText" text="kpl">
      <formula>NOT(ISERROR(SEARCH("kpl",I47)))</formula>
    </cfRule>
  </conditionalFormatting>
  <conditionalFormatting sqref="I48">
    <cfRule type="containsText" dxfId="19" priority="20" operator="containsText" text="kpl">
      <formula>NOT(ISERROR(SEARCH("kpl",I48)))</formula>
    </cfRule>
  </conditionalFormatting>
  <conditionalFormatting sqref="I34">
    <cfRule type="containsText" dxfId="18" priority="19" operator="containsText" text="kpl">
      <formula>NOT(ISERROR(SEARCH("kpl",I34)))</formula>
    </cfRule>
  </conditionalFormatting>
  <conditionalFormatting sqref="I34">
    <cfRule type="containsText" dxfId="17" priority="18" operator="containsText" text="kpl">
      <formula>NOT(ISERROR(SEARCH("kpl",I34)))</formula>
    </cfRule>
  </conditionalFormatting>
  <conditionalFormatting sqref="I54">
    <cfRule type="containsText" dxfId="16" priority="17" operator="containsText" text="kpl">
      <formula>NOT(ISERROR(SEARCH("kpl",I54)))</formula>
    </cfRule>
  </conditionalFormatting>
  <conditionalFormatting sqref="I55">
    <cfRule type="containsText" dxfId="15" priority="16" operator="containsText" text="kpl">
      <formula>NOT(ISERROR(SEARCH("kpl",I55)))</formula>
    </cfRule>
  </conditionalFormatting>
  <conditionalFormatting sqref="I56">
    <cfRule type="containsText" dxfId="14" priority="15" operator="containsText" text="kpl">
      <formula>NOT(ISERROR(SEARCH("kpl",I56)))</formula>
    </cfRule>
  </conditionalFormatting>
  <conditionalFormatting sqref="I75">
    <cfRule type="containsText" dxfId="13" priority="14" operator="containsText" text="kpl">
      <formula>NOT(ISERROR(SEARCH("kpl",I75)))</formula>
    </cfRule>
  </conditionalFormatting>
  <conditionalFormatting sqref="I74">
    <cfRule type="containsText" dxfId="12" priority="13" operator="containsText" text="kpl">
      <formula>NOT(ISERROR(SEARCH("kpl",I74)))</formula>
    </cfRule>
  </conditionalFormatting>
  <conditionalFormatting sqref="I43">
    <cfRule type="containsText" dxfId="11" priority="12" operator="containsText" text="kpl">
      <formula>NOT(ISERROR(SEARCH("kpl",I43)))</formula>
    </cfRule>
  </conditionalFormatting>
  <conditionalFormatting sqref="I30">
    <cfRule type="containsText" dxfId="10" priority="11" operator="containsText" text="kpl">
      <formula>NOT(ISERROR(SEARCH("kpl",I30)))</formula>
    </cfRule>
  </conditionalFormatting>
  <conditionalFormatting sqref="I29">
    <cfRule type="containsText" dxfId="9" priority="10" operator="containsText" text="kpl">
      <formula>NOT(ISERROR(SEARCH("kpl",I29)))</formula>
    </cfRule>
  </conditionalFormatting>
  <conditionalFormatting sqref="I28">
    <cfRule type="containsText" dxfId="8" priority="9" operator="containsText" text="kpl">
      <formula>NOT(ISERROR(SEARCH("kpl",I28)))</formula>
    </cfRule>
  </conditionalFormatting>
  <conditionalFormatting sqref="I27">
    <cfRule type="containsText" dxfId="7" priority="8" operator="containsText" text="kpl">
      <formula>NOT(ISERROR(SEARCH("kpl",I27)))</formula>
    </cfRule>
  </conditionalFormatting>
  <conditionalFormatting sqref="I25">
    <cfRule type="containsText" dxfId="6" priority="7" operator="containsText" text="kpl">
      <formula>NOT(ISERROR(SEARCH("kpl",I25)))</formula>
    </cfRule>
  </conditionalFormatting>
  <conditionalFormatting sqref="I26">
    <cfRule type="containsText" dxfId="5" priority="6" operator="containsText" text="kpl">
      <formula>NOT(ISERROR(SEARCH("kpl",I26)))</formula>
    </cfRule>
  </conditionalFormatting>
  <conditionalFormatting sqref="I33">
    <cfRule type="containsText" dxfId="4" priority="5" operator="containsText" text="kpl">
      <formula>NOT(ISERROR(SEARCH("kpl",I33)))</formula>
    </cfRule>
  </conditionalFormatting>
  <conditionalFormatting sqref="I33">
    <cfRule type="containsText" dxfId="3" priority="4" operator="containsText" text="kpl">
      <formula>NOT(ISERROR(SEARCH("kpl",I33)))</formula>
    </cfRule>
  </conditionalFormatting>
  <conditionalFormatting sqref="I8">
    <cfRule type="containsText" dxfId="2" priority="3" operator="containsText" text="kpl">
      <formula>NOT(ISERROR(SEARCH("kpl",I8)))</formula>
    </cfRule>
  </conditionalFormatting>
  <conditionalFormatting sqref="I15">
    <cfRule type="containsText" dxfId="1" priority="2" operator="containsText" text="kpl">
      <formula>NOT(ISERROR(SEARCH("kpl",I15)))</formula>
    </cfRule>
  </conditionalFormatting>
  <conditionalFormatting sqref="I31">
    <cfRule type="containsText" dxfId="0" priority="1" operator="containsText" text="kpl">
      <formula>NOT(ISERROR(SEARCH("kpl",I31)))</formula>
    </cfRule>
  </conditionalFormatting>
  <pageMargins left="0.70866141732283472" right="0.70866141732283472" top="0.94488188976377963" bottom="0.55118110236220474" header="0.31496062992125984" footer="0.31496062992125984"/>
  <pageSetup paperSize="9" scale="48" fitToHeight="0" orientation="landscape" r:id="rId1"/>
  <headerFooter>
    <oddHeader>&amp;L&amp;"-,Tučné"&amp;12Akce: P19P210 - Brno - IP BFU Biofyzikální ústav, laboratoř&amp;C&amp;"-,Tučné"&amp;16Projekční rozpočet&amp;RAZ Klima</oddHeader>
    <oddFooter>&amp;C&amp;P/&amp;N&amp;R&amp;"-,Obyčejné"&amp;12Vypracoval: Ing. Zdeněk Říha
Datum: 09/2019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Z15" sqref="Z15"/>
    </sheetView>
  </sheetViews>
  <sheetFormatPr defaultRowHeight="12.75" outlineLevelRow="1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594" t="s">
        <v>7</v>
      </c>
      <c r="B1" s="594"/>
      <c r="C1" s="594"/>
      <c r="D1" s="594"/>
      <c r="E1" s="594"/>
      <c r="F1" s="594"/>
      <c r="G1" s="594"/>
      <c r="AG1" t="s">
        <v>115</v>
      </c>
    </row>
    <row r="2" spans="1:60" ht="25.15" customHeight="1">
      <c r="A2" s="140" t="s">
        <v>8</v>
      </c>
      <c r="B2" s="75" t="s">
        <v>43</v>
      </c>
      <c r="C2" s="595" t="s">
        <v>44</v>
      </c>
      <c r="D2" s="596"/>
      <c r="E2" s="596"/>
      <c r="F2" s="596"/>
      <c r="G2" s="597"/>
      <c r="AG2" t="s">
        <v>116</v>
      </c>
    </row>
    <row r="3" spans="1:60" ht="25.15" customHeight="1">
      <c r="A3" s="140" t="s">
        <v>9</v>
      </c>
      <c r="B3" s="75" t="s">
        <v>46</v>
      </c>
      <c r="C3" s="595" t="s">
        <v>47</v>
      </c>
      <c r="D3" s="596"/>
      <c r="E3" s="596"/>
      <c r="F3" s="596"/>
      <c r="G3" s="597"/>
      <c r="AC3" s="87" t="s">
        <v>116</v>
      </c>
      <c r="AG3" t="s">
        <v>117</v>
      </c>
    </row>
    <row r="4" spans="1:60" ht="25.15" customHeight="1">
      <c r="A4" s="141" t="s">
        <v>10</v>
      </c>
      <c r="B4" s="142" t="s">
        <v>60</v>
      </c>
      <c r="C4" s="598" t="s">
        <v>61</v>
      </c>
      <c r="D4" s="599"/>
      <c r="E4" s="599"/>
      <c r="F4" s="599"/>
      <c r="G4" s="600"/>
      <c r="AG4" t="s">
        <v>118</v>
      </c>
    </row>
    <row r="5" spans="1:60">
      <c r="D5" s="139"/>
    </row>
    <row r="6" spans="1:60" ht="38.25">
      <c r="A6" s="144" t="s">
        <v>119</v>
      </c>
      <c r="B6" s="146" t="s">
        <v>120</v>
      </c>
      <c r="C6" s="146" t="s">
        <v>121</v>
      </c>
      <c r="D6" s="145" t="s">
        <v>122</v>
      </c>
      <c r="E6" s="144" t="s">
        <v>123</v>
      </c>
      <c r="F6" s="143" t="s">
        <v>124</v>
      </c>
      <c r="G6" s="144" t="s">
        <v>31</v>
      </c>
      <c r="H6" s="147" t="s">
        <v>32</v>
      </c>
      <c r="I6" s="147" t="s">
        <v>125</v>
      </c>
      <c r="J6" s="147" t="s">
        <v>33</v>
      </c>
      <c r="K6" s="147" t="s">
        <v>126</v>
      </c>
      <c r="L6" s="147" t="s">
        <v>127</v>
      </c>
      <c r="M6" s="147" t="s">
        <v>128</v>
      </c>
      <c r="N6" s="147" t="s">
        <v>129</v>
      </c>
      <c r="O6" s="147" t="s">
        <v>130</v>
      </c>
      <c r="P6" s="147" t="s">
        <v>131</v>
      </c>
      <c r="Q6" s="147" t="s">
        <v>132</v>
      </c>
      <c r="R6" s="147" t="s">
        <v>133</v>
      </c>
      <c r="S6" s="147" t="s">
        <v>134</v>
      </c>
      <c r="T6" s="147" t="s">
        <v>135</v>
      </c>
      <c r="U6" s="147" t="s">
        <v>136</v>
      </c>
      <c r="V6" s="147" t="s">
        <v>137</v>
      </c>
      <c r="W6" s="147" t="s">
        <v>138</v>
      </c>
      <c r="X6" s="147" t="s">
        <v>139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ht="25.5">
      <c r="A8" s="162" t="s">
        <v>140</v>
      </c>
      <c r="B8" s="163" t="s">
        <v>108</v>
      </c>
      <c r="C8" s="181" t="s">
        <v>109</v>
      </c>
      <c r="D8" s="164"/>
      <c r="E8" s="165"/>
      <c r="F8" s="166"/>
      <c r="G8" s="167">
        <f>SUMIF(AG9:AG9,"&lt;&gt;NOR",G9:G9)</f>
        <v>0</v>
      </c>
      <c r="H8" s="161"/>
      <c r="I8" s="161">
        <f>SUM(I9:I9)</f>
        <v>0</v>
      </c>
      <c r="J8" s="161"/>
      <c r="K8" s="161">
        <f>SUM(K9:K9)</f>
        <v>0</v>
      </c>
      <c r="L8" s="161"/>
      <c r="M8" s="161">
        <f>SUM(M9:M9)</f>
        <v>0</v>
      </c>
      <c r="N8" s="161"/>
      <c r="O8" s="161">
        <f>SUM(O9:O9)</f>
        <v>0</v>
      </c>
      <c r="P8" s="161"/>
      <c r="Q8" s="161">
        <f>SUM(Q9:Q9)</f>
        <v>0</v>
      </c>
      <c r="R8" s="161"/>
      <c r="S8" s="161"/>
      <c r="T8" s="161"/>
      <c r="U8" s="161"/>
      <c r="V8" s="161">
        <f>SUM(V9:V9)</f>
        <v>0</v>
      </c>
      <c r="W8" s="161"/>
      <c r="X8" s="161"/>
      <c r="AG8" t="s">
        <v>141</v>
      </c>
    </row>
    <row r="9" spans="1:60" outlineLevel="1">
      <c r="A9" s="168">
        <v>1</v>
      </c>
      <c r="B9" s="169" t="s">
        <v>429</v>
      </c>
      <c r="C9" s="182" t="s">
        <v>430</v>
      </c>
      <c r="D9" s="170" t="s">
        <v>271</v>
      </c>
      <c r="E9" s="171">
        <v>1</v>
      </c>
      <c r="F9" s="172">
        <f>'MaR Kryt'!Q31</f>
        <v>0</v>
      </c>
      <c r="G9" s="173">
        <f>ROUND(E9*F9,2)</f>
        <v>0</v>
      </c>
      <c r="H9" s="158">
        <v>0</v>
      </c>
      <c r="I9" s="157">
        <f>ROUND(E9*H9,2)</f>
        <v>0</v>
      </c>
      <c r="J9" s="158">
        <v>0</v>
      </c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199</v>
      </c>
      <c r="T9" s="157" t="s">
        <v>200</v>
      </c>
      <c r="U9" s="157">
        <v>0</v>
      </c>
      <c r="V9" s="157">
        <f>ROUND(E9*U9,2)</f>
        <v>0</v>
      </c>
      <c r="W9" s="157"/>
      <c r="X9" s="157" t="s">
        <v>146</v>
      </c>
      <c r="Y9" s="148"/>
      <c r="Z9" s="148"/>
      <c r="AA9" s="148"/>
      <c r="AB9" s="148"/>
      <c r="AC9" s="148"/>
      <c r="AD9" s="148"/>
      <c r="AE9" s="148"/>
      <c r="AF9" s="148"/>
      <c r="AG9" s="148" t="s">
        <v>147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AE10">
        <v>15</v>
      </c>
      <c r="AF10">
        <v>21</v>
      </c>
    </row>
    <row r="11" spans="1:60">
      <c r="A11" s="151"/>
      <c r="B11" s="152" t="s">
        <v>31</v>
      </c>
      <c r="C11" s="186"/>
      <c r="D11" s="153"/>
      <c r="E11" s="154"/>
      <c r="F11" s="154"/>
      <c r="G11" s="180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AE11">
        <f>SUMIF(L7:L9,AE10,G7:G9)</f>
        <v>0</v>
      </c>
      <c r="AF11">
        <f>SUMIF(L7:L9,AF10,G7:G9)</f>
        <v>0</v>
      </c>
      <c r="AG11" t="s">
        <v>331</v>
      </c>
    </row>
    <row r="12" spans="1:60">
      <c r="A12" s="5"/>
      <c r="B12" s="6"/>
      <c r="C12" s="185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60">
      <c r="A13" s="5"/>
      <c r="B13" s="6"/>
      <c r="C13" s="185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60">
      <c r="A14" s="601" t="s">
        <v>332</v>
      </c>
      <c r="B14" s="601"/>
      <c r="C14" s="602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60">
      <c r="A15" s="582"/>
      <c r="B15" s="583"/>
      <c r="C15" s="584"/>
      <c r="D15" s="583"/>
      <c r="E15" s="583"/>
      <c r="F15" s="583"/>
      <c r="G15" s="58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AG15" t="s">
        <v>333</v>
      </c>
    </row>
    <row r="16" spans="1:60">
      <c r="A16" s="586"/>
      <c r="B16" s="587"/>
      <c r="C16" s="588"/>
      <c r="D16" s="587"/>
      <c r="E16" s="587"/>
      <c r="F16" s="587"/>
      <c r="G16" s="58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33">
      <c r="A17" s="586"/>
      <c r="B17" s="587"/>
      <c r="C17" s="588"/>
      <c r="D17" s="587"/>
      <c r="E17" s="587"/>
      <c r="F17" s="587"/>
      <c r="G17" s="58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33">
      <c r="A18" s="586"/>
      <c r="B18" s="587"/>
      <c r="C18" s="588"/>
      <c r="D18" s="587"/>
      <c r="E18" s="587"/>
      <c r="F18" s="587"/>
      <c r="G18" s="58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33">
      <c r="A19" s="590"/>
      <c r="B19" s="591"/>
      <c r="C19" s="592"/>
      <c r="D19" s="591"/>
      <c r="E19" s="591"/>
      <c r="F19" s="591"/>
      <c r="G19" s="59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33">
      <c r="A20" s="5"/>
      <c r="B20" s="6"/>
      <c r="C20" s="185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33">
      <c r="C21" s="187"/>
      <c r="D21" s="139"/>
      <c r="AG21" t="s">
        <v>334</v>
      </c>
    </row>
    <row r="22" spans="1:33">
      <c r="D22" s="139"/>
    </row>
    <row r="23" spans="1:33">
      <c r="D23" s="139"/>
    </row>
    <row r="24" spans="1:33">
      <c r="D24" s="139"/>
    </row>
    <row r="25" spans="1:33">
      <c r="D25" s="139"/>
    </row>
    <row r="26" spans="1:33">
      <c r="D26" s="139"/>
    </row>
    <row r="27" spans="1:33">
      <c r="D27" s="139"/>
    </row>
    <row r="28" spans="1:33">
      <c r="D28" s="139"/>
    </row>
    <row r="29" spans="1:33">
      <c r="D29" s="139"/>
    </row>
    <row r="30" spans="1:33">
      <c r="D30" s="139"/>
    </row>
    <row r="31" spans="1:33">
      <c r="D31" s="139"/>
    </row>
    <row r="32" spans="1:33">
      <c r="D32" s="139"/>
    </row>
    <row r="33" spans="4:4">
      <c r="D33" s="139"/>
    </row>
    <row r="34" spans="4:4">
      <c r="D34" s="139"/>
    </row>
    <row r="35" spans="4:4">
      <c r="D35" s="139"/>
    </row>
    <row r="36" spans="4:4">
      <c r="D36" s="139"/>
    </row>
    <row r="37" spans="4:4">
      <c r="D37" s="139"/>
    </row>
    <row r="38" spans="4:4">
      <c r="D38" s="139"/>
    </row>
    <row r="39" spans="4:4">
      <c r="D39" s="139"/>
    </row>
    <row r="40" spans="4:4">
      <c r="D40" s="139"/>
    </row>
    <row r="41" spans="4:4">
      <c r="D41" s="139"/>
    </row>
    <row r="42" spans="4:4">
      <c r="D42" s="139"/>
    </row>
    <row r="43" spans="4:4">
      <c r="D43" s="139"/>
    </row>
    <row r="44" spans="4:4">
      <c r="D44" s="139"/>
    </row>
    <row r="45" spans="4:4">
      <c r="D45" s="139"/>
    </row>
    <row r="46" spans="4:4">
      <c r="D46" s="139"/>
    </row>
    <row r="47" spans="4:4">
      <c r="D47" s="139"/>
    </row>
    <row r="48" spans="4:4">
      <c r="D48" s="139"/>
    </row>
    <row r="49" spans="4:4">
      <c r="D49" s="139"/>
    </row>
    <row r="50" spans="4:4">
      <c r="D50" s="139"/>
    </row>
    <row r="51" spans="4:4">
      <c r="D51" s="139"/>
    </row>
    <row r="52" spans="4:4">
      <c r="D52" s="139"/>
    </row>
    <row r="53" spans="4:4">
      <c r="D53" s="139"/>
    </row>
    <row r="54" spans="4:4">
      <c r="D54" s="139"/>
    </row>
    <row r="55" spans="4:4">
      <c r="D55" s="139"/>
    </row>
    <row r="56" spans="4:4">
      <c r="D56" s="139"/>
    </row>
    <row r="57" spans="4:4">
      <c r="D57" s="139"/>
    </row>
    <row r="58" spans="4:4">
      <c r="D58" s="139"/>
    </row>
    <row r="59" spans="4:4">
      <c r="D59" s="139"/>
    </row>
    <row r="60" spans="4:4">
      <c r="D60" s="139"/>
    </row>
    <row r="61" spans="4:4">
      <c r="D61" s="139"/>
    </row>
    <row r="62" spans="4:4">
      <c r="D62" s="139"/>
    </row>
    <row r="63" spans="4:4">
      <c r="D63" s="139"/>
    </row>
    <row r="64" spans="4:4">
      <c r="D64" s="139"/>
    </row>
    <row r="65" spans="4:4">
      <c r="D65" s="139"/>
    </row>
    <row r="66" spans="4:4">
      <c r="D66" s="139"/>
    </row>
    <row r="67" spans="4:4">
      <c r="D67" s="139"/>
    </row>
    <row r="68" spans="4:4">
      <c r="D68" s="139"/>
    </row>
    <row r="69" spans="4:4">
      <c r="D69" s="139"/>
    </row>
    <row r="70" spans="4:4">
      <c r="D70" s="139"/>
    </row>
    <row r="71" spans="4:4">
      <c r="D71" s="139"/>
    </row>
    <row r="72" spans="4:4">
      <c r="D72" s="139"/>
    </row>
    <row r="73" spans="4:4">
      <c r="D73" s="139"/>
    </row>
    <row r="74" spans="4:4">
      <c r="D74" s="139"/>
    </row>
    <row r="75" spans="4:4">
      <c r="D75" s="139"/>
    </row>
    <row r="76" spans="4:4">
      <c r="D76" s="139"/>
    </row>
    <row r="77" spans="4:4">
      <c r="D77" s="139"/>
    </row>
    <row r="78" spans="4:4">
      <c r="D78" s="139"/>
    </row>
    <row r="79" spans="4:4">
      <c r="D79" s="139"/>
    </row>
    <row r="80" spans="4:4">
      <c r="D80" s="139"/>
    </row>
    <row r="81" spans="4:4">
      <c r="D81" s="139"/>
    </row>
    <row r="82" spans="4:4">
      <c r="D82" s="139"/>
    </row>
    <row r="83" spans="4:4">
      <c r="D83" s="139"/>
    </row>
    <row r="84" spans="4:4">
      <c r="D84" s="139"/>
    </row>
    <row r="85" spans="4:4">
      <c r="D85" s="139"/>
    </row>
    <row r="86" spans="4:4">
      <c r="D86" s="139"/>
    </row>
    <row r="87" spans="4:4">
      <c r="D87" s="139"/>
    </row>
    <row r="88" spans="4:4">
      <c r="D88" s="139"/>
    </row>
    <row r="89" spans="4:4">
      <c r="D89" s="139"/>
    </row>
    <row r="90" spans="4:4">
      <c r="D90" s="139"/>
    </row>
    <row r="91" spans="4:4">
      <c r="D91" s="139"/>
    </row>
    <row r="92" spans="4:4">
      <c r="D92" s="139"/>
    </row>
    <row r="93" spans="4:4">
      <c r="D93" s="139"/>
    </row>
    <row r="94" spans="4:4">
      <c r="D94" s="139"/>
    </row>
    <row r="95" spans="4:4">
      <c r="D95" s="139"/>
    </row>
    <row r="96" spans="4:4">
      <c r="D96" s="139"/>
    </row>
    <row r="97" spans="4:4">
      <c r="D97" s="139"/>
    </row>
    <row r="98" spans="4:4">
      <c r="D98" s="139"/>
    </row>
    <row r="99" spans="4:4">
      <c r="D99" s="139"/>
    </row>
    <row r="100" spans="4:4">
      <c r="D100" s="139"/>
    </row>
    <row r="101" spans="4:4">
      <c r="D101" s="139"/>
    </row>
    <row r="102" spans="4:4">
      <c r="D102" s="139"/>
    </row>
    <row r="103" spans="4:4">
      <c r="D103" s="139"/>
    </row>
    <row r="104" spans="4:4">
      <c r="D104" s="139"/>
    </row>
    <row r="105" spans="4:4">
      <c r="D105" s="139"/>
    </row>
    <row r="106" spans="4:4">
      <c r="D106" s="139"/>
    </row>
    <row r="107" spans="4:4">
      <c r="D107" s="139"/>
    </row>
    <row r="108" spans="4:4">
      <c r="D108" s="139"/>
    </row>
    <row r="109" spans="4:4">
      <c r="D109" s="139"/>
    </row>
    <row r="110" spans="4:4">
      <c r="D110" s="139"/>
    </row>
    <row r="111" spans="4:4">
      <c r="D111" s="139"/>
    </row>
    <row r="112" spans="4:4">
      <c r="D112" s="139"/>
    </row>
    <row r="113" spans="4:4">
      <c r="D113" s="139"/>
    </row>
    <row r="114" spans="4:4">
      <c r="D114" s="139"/>
    </row>
    <row r="115" spans="4:4">
      <c r="D115" s="139"/>
    </row>
    <row r="116" spans="4:4">
      <c r="D116" s="139"/>
    </row>
    <row r="117" spans="4:4">
      <c r="D117" s="139"/>
    </row>
    <row r="118" spans="4:4">
      <c r="D118" s="139"/>
    </row>
    <row r="119" spans="4:4">
      <c r="D119" s="139"/>
    </row>
    <row r="120" spans="4:4">
      <c r="D120" s="139"/>
    </row>
    <row r="121" spans="4:4">
      <c r="D121" s="139"/>
    </row>
    <row r="122" spans="4:4">
      <c r="D122" s="139"/>
    </row>
    <row r="123" spans="4:4">
      <c r="D123" s="139"/>
    </row>
    <row r="124" spans="4:4">
      <c r="D124" s="139"/>
    </row>
    <row r="125" spans="4:4">
      <c r="D125" s="139"/>
    </row>
    <row r="126" spans="4:4">
      <c r="D126" s="139"/>
    </row>
    <row r="127" spans="4:4">
      <c r="D127" s="139"/>
    </row>
    <row r="128" spans="4:4">
      <c r="D128" s="139"/>
    </row>
    <row r="129" spans="4:4">
      <c r="D129" s="139"/>
    </row>
    <row r="130" spans="4:4">
      <c r="D130" s="139"/>
    </row>
    <row r="131" spans="4:4">
      <c r="D131" s="139"/>
    </row>
    <row r="132" spans="4:4">
      <c r="D132" s="139"/>
    </row>
    <row r="133" spans="4:4">
      <c r="D133" s="139"/>
    </row>
    <row r="134" spans="4:4">
      <c r="D134" s="139"/>
    </row>
    <row r="135" spans="4:4">
      <c r="D135" s="139"/>
    </row>
    <row r="136" spans="4:4">
      <c r="D136" s="139"/>
    </row>
    <row r="137" spans="4:4">
      <c r="D137" s="139"/>
    </row>
    <row r="138" spans="4:4">
      <c r="D138" s="139"/>
    </row>
    <row r="139" spans="4:4">
      <c r="D139" s="139"/>
    </row>
    <row r="140" spans="4:4">
      <c r="D140" s="139"/>
    </row>
    <row r="141" spans="4:4">
      <c r="D141" s="139"/>
    </row>
    <row r="142" spans="4:4">
      <c r="D142" s="139"/>
    </row>
    <row r="143" spans="4:4">
      <c r="D143" s="139"/>
    </row>
    <row r="144" spans="4:4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8"/>
  <sheetViews>
    <sheetView topLeftCell="A19" workbookViewId="0">
      <selection sqref="A1:S40"/>
    </sheetView>
  </sheetViews>
  <sheetFormatPr defaultRowHeight="12.75"/>
  <cols>
    <col min="1" max="1" width="3.7109375" customWidth="1"/>
    <col min="2" max="3" width="2.28515625" customWidth="1"/>
    <col min="4" max="4" width="6.5703125" customWidth="1"/>
    <col min="5" max="5" width="14" customWidth="1"/>
    <col min="6" max="6" width="0.140625" hidden="1" customWidth="1"/>
    <col min="7" max="8" width="3.7109375" customWidth="1"/>
    <col min="9" max="9" width="7.85546875" customWidth="1"/>
    <col min="10" max="10" width="11.5703125" customWidth="1"/>
    <col min="11" max="11" width="0.5703125" customWidth="1"/>
    <col min="12" max="12" width="3.7109375" customWidth="1"/>
    <col min="13" max="13" width="2.85546875" customWidth="1"/>
    <col min="14" max="14" width="1.85546875" customWidth="1"/>
    <col min="15" max="15" width="11.7109375" customWidth="1"/>
    <col min="16" max="16" width="3.5703125" customWidth="1"/>
    <col min="17" max="17" width="14.28515625" customWidth="1"/>
    <col min="18" max="18" width="1" customWidth="1"/>
    <col min="257" max="257" width="3.7109375" customWidth="1"/>
    <col min="258" max="259" width="2.28515625" customWidth="1"/>
    <col min="260" max="260" width="6.5703125" customWidth="1"/>
    <col min="261" max="261" width="14" customWidth="1"/>
    <col min="262" max="262" width="0" hidden="1" customWidth="1"/>
    <col min="263" max="264" width="3.7109375" customWidth="1"/>
    <col min="265" max="265" width="7.85546875" customWidth="1"/>
    <col min="266" max="266" width="11.5703125" customWidth="1"/>
    <col min="267" max="267" width="0.5703125" customWidth="1"/>
    <col min="268" max="268" width="3.7109375" customWidth="1"/>
    <col min="269" max="269" width="2.85546875" customWidth="1"/>
    <col min="270" max="270" width="1.85546875" customWidth="1"/>
    <col min="271" max="271" width="11.7109375" customWidth="1"/>
    <col min="272" max="272" width="3.5703125" customWidth="1"/>
    <col min="273" max="273" width="14.28515625" customWidth="1"/>
    <col min="274" max="274" width="1" customWidth="1"/>
    <col min="513" max="513" width="3.7109375" customWidth="1"/>
    <col min="514" max="515" width="2.28515625" customWidth="1"/>
    <col min="516" max="516" width="6.5703125" customWidth="1"/>
    <col min="517" max="517" width="14" customWidth="1"/>
    <col min="518" max="518" width="0" hidden="1" customWidth="1"/>
    <col min="519" max="520" width="3.7109375" customWidth="1"/>
    <col min="521" max="521" width="7.85546875" customWidth="1"/>
    <col min="522" max="522" width="11.5703125" customWidth="1"/>
    <col min="523" max="523" width="0.5703125" customWidth="1"/>
    <col min="524" max="524" width="3.7109375" customWidth="1"/>
    <col min="525" max="525" width="2.85546875" customWidth="1"/>
    <col min="526" max="526" width="1.85546875" customWidth="1"/>
    <col min="527" max="527" width="11.7109375" customWidth="1"/>
    <col min="528" max="528" width="3.5703125" customWidth="1"/>
    <col min="529" max="529" width="14.28515625" customWidth="1"/>
    <col min="530" max="530" width="1" customWidth="1"/>
    <col min="769" max="769" width="3.7109375" customWidth="1"/>
    <col min="770" max="771" width="2.28515625" customWidth="1"/>
    <col min="772" max="772" width="6.5703125" customWidth="1"/>
    <col min="773" max="773" width="14" customWidth="1"/>
    <col min="774" max="774" width="0" hidden="1" customWidth="1"/>
    <col min="775" max="776" width="3.7109375" customWidth="1"/>
    <col min="777" max="777" width="7.85546875" customWidth="1"/>
    <col min="778" max="778" width="11.5703125" customWidth="1"/>
    <col min="779" max="779" width="0.5703125" customWidth="1"/>
    <col min="780" max="780" width="3.7109375" customWidth="1"/>
    <col min="781" max="781" width="2.85546875" customWidth="1"/>
    <col min="782" max="782" width="1.85546875" customWidth="1"/>
    <col min="783" max="783" width="11.7109375" customWidth="1"/>
    <col min="784" max="784" width="3.5703125" customWidth="1"/>
    <col min="785" max="785" width="14.28515625" customWidth="1"/>
    <col min="786" max="786" width="1" customWidth="1"/>
    <col min="1025" max="1025" width="3.7109375" customWidth="1"/>
    <col min="1026" max="1027" width="2.28515625" customWidth="1"/>
    <col min="1028" max="1028" width="6.5703125" customWidth="1"/>
    <col min="1029" max="1029" width="14" customWidth="1"/>
    <col min="1030" max="1030" width="0" hidden="1" customWidth="1"/>
    <col min="1031" max="1032" width="3.7109375" customWidth="1"/>
    <col min="1033" max="1033" width="7.85546875" customWidth="1"/>
    <col min="1034" max="1034" width="11.5703125" customWidth="1"/>
    <col min="1035" max="1035" width="0.5703125" customWidth="1"/>
    <col min="1036" max="1036" width="3.7109375" customWidth="1"/>
    <col min="1037" max="1037" width="2.85546875" customWidth="1"/>
    <col min="1038" max="1038" width="1.85546875" customWidth="1"/>
    <col min="1039" max="1039" width="11.7109375" customWidth="1"/>
    <col min="1040" max="1040" width="3.5703125" customWidth="1"/>
    <col min="1041" max="1041" width="14.28515625" customWidth="1"/>
    <col min="1042" max="1042" width="1" customWidth="1"/>
    <col min="1281" max="1281" width="3.7109375" customWidth="1"/>
    <col min="1282" max="1283" width="2.28515625" customWidth="1"/>
    <col min="1284" max="1284" width="6.5703125" customWidth="1"/>
    <col min="1285" max="1285" width="14" customWidth="1"/>
    <col min="1286" max="1286" width="0" hidden="1" customWidth="1"/>
    <col min="1287" max="1288" width="3.7109375" customWidth="1"/>
    <col min="1289" max="1289" width="7.85546875" customWidth="1"/>
    <col min="1290" max="1290" width="11.5703125" customWidth="1"/>
    <col min="1291" max="1291" width="0.5703125" customWidth="1"/>
    <col min="1292" max="1292" width="3.7109375" customWidth="1"/>
    <col min="1293" max="1293" width="2.85546875" customWidth="1"/>
    <col min="1294" max="1294" width="1.85546875" customWidth="1"/>
    <col min="1295" max="1295" width="11.7109375" customWidth="1"/>
    <col min="1296" max="1296" width="3.5703125" customWidth="1"/>
    <col min="1297" max="1297" width="14.28515625" customWidth="1"/>
    <col min="1298" max="1298" width="1" customWidth="1"/>
    <col min="1537" max="1537" width="3.7109375" customWidth="1"/>
    <col min="1538" max="1539" width="2.28515625" customWidth="1"/>
    <col min="1540" max="1540" width="6.5703125" customWidth="1"/>
    <col min="1541" max="1541" width="14" customWidth="1"/>
    <col min="1542" max="1542" width="0" hidden="1" customWidth="1"/>
    <col min="1543" max="1544" width="3.7109375" customWidth="1"/>
    <col min="1545" max="1545" width="7.85546875" customWidth="1"/>
    <col min="1546" max="1546" width="11.5703125" customWidth="1"/>
    <col min="1547" max="1547" width="0.5703125" customWidth="1"/>
    <col min="1548" max="1548" width="3.7109375" customWidth="1"/>
    <col min="1549" max="1549" width="2.85546875" customWidth="1"/>
    <col min="1550" max="1550" width="1.85546875" customWidth="1"/>
    <col min="1551" max="1551" width="11.7109375" customWidth="1"/>
    <col min="1552" max="1552" width="3.5703125" customWidth="1"/>
    <col min="1553" max="1553" width="14.28515625" customWidth="1"/>
    <col min="1554" max="1554" width="1" customWidth="1"/>
    <col min="1793" max="1793" width="3.7109375" customWidth="1"/>
    <col min="1794" max="1795" width="2.28515625" customWidth="1"/>
    <col min="1796" max="1796" width="6.5703125" customWidth="1"/>
    <col min="1797" max="1797" width="14" customWidth="1"/>
    <col min="1798" max="1798" width="0" hidden="1" customWidth="1"/>
    <col min="1799" max="1800" width="3.7109375" customWidth="1"/>
    <col min="1801" max="1801" width="7.85546875" customWidth="1"/>
    <col min="1802" max="1802" width="11.5703125" customWidth="1"/>
    <col min="1803" max="1803" width="0.5703125" customWidth="1"/>
    <col min="1804" max="1804" width="3.7109375" customWidth="1"/>
    <col min="1805" max="1805" width="2.85546875" customWidth="1"/>
    <col min="1806" max="1806" width="1.85546875" customWidth="1"/>
    <col min="1807" max="1807" width="11.7109375" customWidth="1"/>
    <col min="1808" max="1808" width="3.5703125" customWidth="1"/>
    <col min="1809" max="1809" width="14.28515625" customWidth="1"/>
    <col min="1810" max="1810" width="1" customWidth="1"/>
    <col min="2049" max="2049" width="3.7109375" customWidth="1"/>
    <col min="2050" max="2051" width="2.28515625" customWidth="1"/>
    <col min="2052" max="2052" width="6.5703125" customWidth="1"/>
    <col min="2053" max="2053" width="14" customWidth="1"/>
    <col min="2054" max="2054" width="0" hidden="1" customWidth="1"/>
    <col min="2055" max="2056" width="3.7109375" customWidth="1"/>
    <col min="2057" max="2057" width="7.85546875" customWidth="1"/>
    <col min="2058" max="2058" width="11.5703125" customWidth="1"/>
    <col min="2059" max="2059" width="0.5703125" customWidth="1"/>
    <col min="2060" max="2060" width="3.7109375" customWidth="1"/>
    <col min="2061" max="2061" width="2.85546875" customWidth="1"/>
    <col min="2062" max="2062" width="1.85546875" customWidth="1"/>
    <col min="2063" max="2063" width="11.7109375" customWidth="1"/>
    <col min="2064" max="2064" width="3.5703125" customWidth="1"/>
    <col min="2065" max="2065" width="14.28515625" customWidth="1"/>
    <col min="2066" max="2066" width="1" customWidth="1"/>
    <col min="2305" max="2305" width="3.7109375" customWidth="1"/>
    <col min="2306" max="2307" width="2.28515625" customWidth="1"/>
    <col min="2308" max="2308" width="6.5703125" customWidth="1"/>
    <col min="2309" max="2309" width="14" customWidth="1"/>
    <col min="2310" max="2310" width="0" hidden="1" customWidth="1"/>
    <col min="2311" max="2312" width="3.7109375" customWidth="1"/>
    <col min="2313" max="2313" width="7.85546875" customWidth="1"/>
    <col min="2314" max="2314" width="11.5703125" customWidth="1"/>
    <col min="2315" max="2315" width="0.5703125" customWidth="1"/>
    <col min="2316" max="2316" width="3.7109375" customWidth="1"/>
    <col min="2317" max="2317" width="2.85546875" customWidth="1"/>
    <col min="2318" max="2318" width="1.85546875" customWidth="1"/>
    <col min="2319" max="2319" width="11.7109375" customWidth="1"/>
    <col min="2320" max="2320" width="3.5703125" customWidth="1"/>
    <col min="2321" max="2321" width="14.28515625" customWidth="1"/>
    <col min="2322" max="2322" width="1" customWidth="1"/>
    <col min="2561" max="2561" width="3.7109375" customWidth="1"/>
    <col min="2562" max="2563" width="2.28515625" customWidth="1"/>
    <col min="2564" max="2564" width="6.5703125" customWidth="1"/>
    <col min="2565" max="2565" width="14" customWidth="1"/>
    <col min="2566" max="2566" width="0" hidden="1" customWidth="1"/>
    <col min="2567" max="2568" width="3.7109375" customWidth="1"/>
    <col min="2569" max="2569" width="7.85546875" customWidth="1"/>
    <col min="2570" max="2570" width="11.5703125" customWidth="1"/>
    <col min="2571" max="2571" width="0.5703125" customWidth="1"/>
    <col min="2572" max="2572" width="3.7109375" customWidth="1"/>
    <col min="2573" max="2573" width="2.85546875" customWidth="1"/>
    <col min="2574" max="2574" width="1.85546875" customWidth="1"/>
    <col min="2575" max="2575" width="11.7109375" customWidth="1"/>
    <col min="2576" max="2576" width="3.5703125" customWidth="1"/>
    <col min="2577" max="2577" width="14.28515625" customWidth="1"/>
    <col min="2578" max="2578" width="1" customWidth="1"/>
    <col min="2817" max="2817" width="3.7109375" customWidth="1"/>
    <col min="2818" max="2819" width="2.28515625" customWidth="1"/>
    <col min="2820" max="2820" width="6.5703125" customWidth="1"/>
    <col min="2821" max="2821" width="14" customWidth="1"/>
    <col min="2822" max="2822" width="0" hidden="1" customWidth="1"/>
    <col min="2823" max="2824" width="3.7109375" customWidth="1"/>
    <col min="2825" max="2825" width="7.85546875" customWidth="1"/>
    <col min="2826" max="2826" width="11.5703125" customWidth="1"/>
    <col min="2827" max="2827" width="0.5703125" customWidth="1"/>
    <col min="2828" max="2828" width="3.7109375" customWidth="1"/>
    <col min="2829" max="2829" width="2.85546875" customWidth="1"/>
    <col min="2830" max="2830" width="1.85546875" customWidth="1"/>
    <col min="2831" max="2831" width="11.7109375" customWidth="1"/>
    <col min="2832" max="2832" width="3.5703125" customWidth="1"/>
    <col min="2833" max="2833" width="14.28515625" customWidth="1"/>
    <col min="2834" max="2834" width="1" customWidth="1"/>
    <col min="3073" max="3073" width="3.7109375" customWidth="1"/>
    <col min="3074" max="3075" width="2.28515625" customWidth="1"/>
    <col min="3076" max="3076" width="6.5703125" customWidth="1"/>
    <col min="3077" max="3077" width="14" customWidth="1"/>
    <col min="3078" max="3078" width="0" hidden="1" customWidth="1"/>
    <col min="3079" max="3080" width="3.7109375" customWidth="1"/>
    <col min="3081" max="3081" width="7.85546875" customWidth="1"/>
    <col min="3082" max="3082" width="11.5703125" customWidth="1"/>
    <col min="3083" max="3083" width="0.5703125" customWidth="1"/>
    <col min="3084" max="3084" width="3.7109375" customWidth="1"/>
    <col min="3085" max="3085" width="2.85546875" customWidth="1"/>
    <col min="3086" max="3086" width="1.85546875" customWidth="1"/>
    <col min="3087" max="3087" width="11.7109375" customWidth="1"/>
    <col min="3088" max="3088" width="3.5703125" customWidth="1"/>
    <col min="3089" max="3089" width="14.28515625" customWidth="1"/>
    <col min="3090" max="3090" width="1" customWidth="1"/>
    <col min="3329" max="3329" width="3.7109375" customWidth="1"/>
    <col min="3330" max="3331" width="2.28515625" customWidth="1"/>
    <col min="3332" max="3332" width="6.5703125" customWidth="1"/>
    <col min="3333" max="3333" width="14" customWidth="1"/>
    <col min="3334" max="3334" width="0" hidden="1" customWidth="1"/>
    <col min="3335" max="3336" width="3.7109375" customWidth="1"/>
    <col min="3337" max="3337" width="7.85546875" customWidth="1"/>
    <col min="3338" max="3338" width="11.5703125" customWidth="1"/>
    <col min="3339" max="3339" width="0.5703125" customWidth="1"/>
    <col min="3340" max="3340" width="3.7109375" customWidth="1"/>
    <col min="3341" max="3341" width="2.85546875" customWidth="1"/>
    <col min="3342" max="3342" width="1.85546875" customWidth="1"/>
    <col min="3343" max="3343" width="11.7109375" customWidth="1"/>
    <col min="3344" max="3344" width="3.5703125" customWidth="1"/>
    <col min="3345" max="3345" width="14.28515625" customWidth="1"/>
    <col min="3346" max="3346" width="1" customWidth="1"/>
    <col min="3585" max="3585" width="3.7109375" customWidth="1"/>
    <col min="3586" max="3587" width="2.28515625" customWidth="1"/>
    <col min="3588" max="3588" width="6.5703125" customWidth="1"/>
    <col min="3589" max="3589" width="14" customWidth="1"/>
    <col min="3590" max="3590" width="0" hidden="1" customWidth="1"/>
    <col min="3591" max="3592" width="3.7109375" customWidth="1"/>
    <col min="3593" max="3593" width="7.85546875" customWidth="1"/>
    <col min="3594" max="3594" width="11.5703125" customWidth="1"/>
    <col min="3595" max="3595" width="0.5703125" customWidth="1"/>
    <col min="3596" max="3596" width="3.7109375" customWidth="1"/>
    <col min="3597" max="3597" width="2.85546875" customWidth="1"/>
    <col min="3598" max="3598" width="1.85546875" customWidth="1"/>
    <col min="3599" max="3599" width="11.7109375" customWidth="1"/>
    <col min="3600" max="3600" width="3.5703125" customWidth="1"/>
    <col min="3601" max="3601" width="14.28515625" customWidth="1"/>
    <col min="3602" max="3602" width="1" customWidth="1"/>
    <col min="3841" max="3841" width="3.7109375" customWidth="1"/>
    <col min="3842" max="3843" width="2.28515625" customWidth="1"/>
    <col min="3844" max="3844" width="6.5703125" customWidth="1"/>
    <col min="3845" max="3845" width="14" customWidth="1"/>
    <col min="3846" max="3846" width="0" hidden="1" customWidth="1"/>
    <col min="3847" max="3848" width="3.7109375" customWidth="1"/>
    <col min="3849" max="3849" width="7.85546875" customWidth="1"/>
    <col min="3850" max="3850" width="11.5703125" customWidth="1"/>
    <col min="3851" max="3851" width="0.5703125" customWidth="1"/>
    <col min="3852" max="3852" width="3.7109375" customWidth="1"/>
    <col min="3853" max="3853" width="2.85546875" customWidth="1"/>
    <col min="3854" max="3854" width="1.85546875" customWidth="1"/>
    <col min="3855" max="3855" width="11.7109375" customWidth="1"/>
    <col min="3856" max="3856" width="3.5703125" customWidth="1"/>
    <col min="3857" max="3857" width="14.28515625" customWidth="1"/>
    <col min="3858" max="3858" width="1" customWidth="1"/>
    <col min="4097" max="4097" width="3.7109375" customWidth="1"/>
    <col min="4098" max="4099" width="2.28515625" customWidth="1"/>
    <col min="4100" max="4100" width="6.5703125" customWidth="1"/>
    <col min="4101" max="4101" width="14" customWidth="1"/>
    <col min="4102" max="4102" width="0" hidden="1" customWidth="1"/>
    <col min="4103" max="4104" width="3.7109375" customWidth="1"/>
    <col min="4105" max="4105" width="7.85546875" customWidth="1"/>
    <col min="4106" max="4106" width="11.5703125" customWidth="1"/>
    <col min="4107" max="4107" width="0.5703125" customWidth="1"/>
    <col min="4108" max="4108" width="3.7109375" customWidth="1"/>
    <col min="4109" max="4109" width="2.85546875" customWidth="1"/>
    <col min="4110" max="4110" width="1.85546875" customWidth="1"/>
    <col min="4111" max="4111" width="11.7109375" customWidth="1"/>
    <col min="4112" max="4112" width="3.5703125" customWidth="1"/>
    <col min="4113" max="4113" width="14.28515625" customWidth="1"/>
    <col min="4114" max="4114" width="1" customWidth="1"/>
    <col min="4353" max="4353" width="3.7109375" customWidth="1"/>
    <col min="4354" max="4355" width="2.28515625" customWidth="1"/>
    <col min="4356" max="4356" width="6.5703125" customWidth="1"/>
    <col min="4357" max="4357" width="14" customWidth="1"/>
    <col min="4358" max="4358" width="0" hidden="1" customWidth="1"/>
    <col min="4359" max="4360" width="3.7109375" customWidth="1"/>
    <col min="4361" max="4361" width="7.85546875" customWidth="1"/>
    <col min="4362" max="4362" width="11.5703125" customWidth="1"/>
    <col min="4363" max="4363" width="0.5703125" customWidth="1"/>
    <col min="4364" max="4364" width="3.7109375" customWidth="1"/>
    <col min="4365" max="4365" width="2.85546875" customWidth="1"/>
    <col min="4366" max="4366" width="1.85546875" customWidth="1"/>
    <col min="4367" max="4367" width="11.7109375" customWidth="1"/>
    <col min="4368" max="4368" width="3.5703125" customWidth="1"/>
    <col min="4369" max="4369" width="14.28515625" customWidth="1"/>
    <col min="4370" max="4370" width="1" customWidth="1"/>
    <col min="4609" max="4609" width="3.7109375" customWidth="1"/>
    <col min="4610" max="4611" width="2.28515625" customWidth="1"/>
    <col min="4612" max="4612" width="6.5703125" customWidth="1"/>
    <col min="4613" max="4613" width="14" customWidth="1"/>
    <col min="4614" max="4614" width="0" hidden="1" customWidth="1"/>
    <col min="4615" max="4616" width="3.7109375" customWidth="1"/>
    <col min="4617" max="4617" width="7.85546875" customWidth="1"/>
    <col min="4618" max="4618" width="11.5703125" customWidth="1"/>
    <col min="4619" max="4619" width="0.5703125" customWidth="1"/>
    <col min="4620" max="4620" width="3.7109375" customWidth="1"/>
    <col min="4621" max="4621" width="2.85546875" customWidth="1"/>
    <col min="4622" max="4622" width="1.85546875" customWidth="1"/>
    <col min="4623" max="4623" width="11.7109375" customWidth="1"/>
    <col min="4624" max="4624" width="3.5703125" customWidth="1"/>
    <col min="4625" max="4625" width="14.28515625" customWidth="1"/>
    <col min="4626" max="4626" width="1" customWidth="1"/>
    <col min="4865" max="4865" width="3.7109375" customWidth="1"/>
    <col min="4866" max="4867" width="2.28515625" customWidth="1"/>
    <col min="4868" max="4868" width="6.5703125" customWidth="1"/>
    <col min="4869" max="4869" width="14" customWidth="1"/>
    <col min="4870" max="4870" width="0" hidden="1" customWidth="1"/>
    <col min="4871" max="4872" width="3.7109375" customWidth="1"/>
    <col min="4873" max="4873" width="7.85546875" customWidth="1"/>
    <col min="4874" max="4874" width="11.5703125" customWidth="1"/>
    <col min="4875" max="4875" width="0.5703125" customWidth="1"/>
    <col min="4876" max="4876" width="3.7109375" customWidth="1"/>
    <col min="4877" max="4877" width="2.85546875" customWidth="1"/>
    <col min="4878" max="4878" width="1.85546875" customWidth="1"/>
    <col min="4879" max="4879" width="11.7109375" customWidth="1"/>
    <col min="4880" max="4880" width="3.5703125" customWidth="1"/>
    <col min="4881" max="4881" width="14.28515625" customWidth="1"/>
    <col min="4882" max="4882" width="1" customWidth="1"/>
    <col min="5121" max="5121" width="3.7109375" customWidth="1"/>
    <col min="5122" max="5123" width="2.28515625" customWidth="1"/>
    <col min="5124" max="5124" width="6.5703125" customWidth="1"/>
    <col min="5125" max="5125" width="14" customWidth="1"/>
    <col min="5126" max="5126" width="0" hidden="1" customWidth="1"/>
    <col min="5127" max="5128" width="3.7109375" customWidth="1"/>
    <col min="5129" max="5129" width="7.85546875" customWidth="1"/>
    <col min="5130" max="5130" width="11.5703125" customWidth="1"/>
    <col min="5131" max="5131" width="0.5703125" customWidth="1"/>
    <col min="5132" max="5132" width="3.7109375" customWidth="1"/>
    <col min="5133" max="5133" width="2.85546875" customWidth="1"/>
    <col min="5134" max="5134" width="1.85546875" customWidth="1"/>
    <col min="5135" max="5135" width="11.7109375" customWidth="1"/>
    <col min="5136" max="5136" width="3.5703125" customWidth="1"/>
    <col min="5137" max="5137" width="14.28515625" customWidth="1"/>
    <col min="5138" max="5138" width="1" customWidth="1"/>
    <col min="5377" max="5377" width="3.7109375" customWidth="1"/>
    <col min="5378" max="5379" width="2.28515625" customWidth="1"/>
    <col min="5380" max="5380" width="6.5703125" customWidth="1"/>
    <col min="5381" max="5381" width="14" customWidth="1"/>
    <col min="5382" max="5382" width="0" hidden="1" customWidth="1"/>
    <col min="5383" max="5384" width="3.7109375" customWidth="1"/>
    <col min="5385" max="5385" width="7.85546875" customWidth="1"/>
    <col min="5386" max="5386" width="11.5703125" customWidth="1"/>
    <col min="5387" max="5387" width="0.5703125" customWidth="1"/>
    <col min="5388" max="5388" width="3.7109375" customWidth="1"/>
    <col min="5389" max="5389" width="2.85546875" customWidth="1"/>
    <col min="5390" max="5390" width="1.85546875" customWidth="1"/>
    <col min="5391" max="5391" width="11.7109375" customWidth="1"/>
    <col min="5392" max="5392" width="3.5703125" customWidth="1"/>
    <col min="5393" max="5393" width="14.28515625" customWidth="1"/>
    <col min="5394" max="5394" width="1" customWidth="1"/>
    <col min="5633" max="5633" width="3.7109375" customWidth="1"/>
    <col min="5634" max="5635" width="2.28515625" customWidth="1"/>
    <col min="5636" max="5636" width="6.5703125" customWidth="1"/>
    <col min="5637" max="5637" width="14" customWidth="1"/>
    <col min="5638" max="5638" width="0" hidden="1" customWidth="1"/>
    <col min="5639" max="5640" width="3.7109375" customWidth="1"/>
    <col min="5641" max="5641" width="7.85546875" customWidth="1"/>
    <col min="5642" max="5642" width="11.5703125" customWidth="1"/>
    <col min="5643" max="5643" width="0.5703125" customWidth="1"/>
    <col min="5644" max="5644" width="3.7109375" customWidth="1"/>
    <col min="5645" max="5645" width="2.85546875" customWidth="1"/>
    <col min="5646" max="5646" width="1.85546875" customWidth="1"/>
    <col min="5647" max="5647" width="11.7109375" customWidth="1"/>
    <col min="5648" max="5648" width="3.5703125" customWidth="1"/>
    <col min="5649" max="5649" width="14.28515625" customWidth="1"/>
    <col min="5650" max="5650" width="1" customWidth="1"/>
    <col min="5889" max="5889" width="3.7109375" customWidth="1"/>
    <col min="5890" max="5891" width="2.28515625" customWidth="1"/>
    <col min="5892" max="5892" width="6.5703125" customWidth="1"/>
    <col min="5893" max="5893" width="14" customWidth="1"/>
    <col min="5894" max="5894" width="0" hidden="1" customWidth="1"/>
    <col min="5895" max="5896" width="3.7109375" customWidth="1"/>
    <col min="5897" max="5897" width="7.85546875" customWidth="1"/>
    <col min="5898" max="5898" width="11.5703125" customWidth="1"/>
    <col min="5899" max="5899" width="0.5703125" customWidth="1"/>
    <col min="5900" max="5900" width="3.7109375" customWidth="1"/>
    <col min="5901" max="5901" width="2.85546875" customWidth="1"/>
    <col min="5902" max="5902" width="1.85546875" customWidth="1"/>
    <col min="5903" max="5903" width="11.7109375" customWidth="1"/>
    <col min="5904" max="5904" width="3.5703125" customWidth="1"/>
    <col min="5905" max="5905" width="14.28515625" customWidth="1"/>
    <col min="5906" max="5906" width="1" customWidth="1"/>
    <col min="6145" max="6145" width="3.7109375" customWidth="1"/>
    <col min="6146" max="6147" width="2.28515625" customWidth="1"/>
    <col min="6148" max="6148" width="6.5703125" customWidth="1"/>
    <col min="6149" max="6149" width="14" customWidth="1"/>
    <col min="6150" max="6150" width="0" hidden="1" customWidth="1"/>
    <col min="6151" max="6152" width="3.7109375" customWidth="1"/>
    <col min="6153" max="6153" width="7.85546875" customWidth="1"/>
    <col min="6154" max="6154" width="11.5703125" customWidth="1"/>
    <col min="6155" max="6155" width="0.5703125" customWidth="1"/>
    <col min="6156" max="6156" width="3.7109375" customWidth="1"/>
    <col min="6157" max="6157" width="2.85546875" customWidth="1"/>
    <col min="6158" max="6158" width="1.85546875" customWidth="1"/>
    <col min="6159" max="6159" width="11.7109375" customWidth="1"/>
    <col min="6160" max="6160" width="3.5703125" customWidth="1"/>
    <col min="6161" max="6161" width="14.28515625" customWidth="1"/>
    <col min="6162" max="6162" width="1" customWidth="1"/>
    <col min="6401" max="6401" width="3.7109375" customWidth="1"/>
    <col min="6402" max="6403" width="2.28515625" customWidth="1"/>
    <col min="6404" max="6404" width="6.5703125" customWidth="1"/>
    <col min="6405" max="6405" width="14" customWidth="1"/>
    <col min="6406" max="6406" width="0" hidden="1" customWidth="1"/>
    <col min="6407" max="6408" width="3.7109375" customWidth="1"/>
    <col min="6409" max="6409" width="7.85546875" customWidth="1"/>
    <col min="6410" max="6410" width="11.5703125" customWidth="1"/>
    <col min="6411" max="6411" width="0.5703125" customWidth="1"/>
    <col min="6412" max="6412" width="3.7109375" customWidth="1"/>
    <col min="6413" max="6413" width="2.85546875" customWidth="1"/>
    <col min="6414" max="6414" width="1.85546875" customWidth="1"/>
    <col min="6415" max="6415" width="11.7109375" customWidth="1"/>
    <col min="6416" max="6416" width="3.5703125" customWidth="1"/>
    <col min="6417" max="6417" width="14.28515625" customWidth="1"/>
    <col min="6418" max="6418" width="1" customWidth="1"/>
    <col min="6657" max="6657" width="3.7109375" customWidth="1"/>
    <col min="6658" max="6659" width="2.28515625" customWidth="1"/>
    <col min="6660" max="6660" width="6.5703125" customWidth="1"/>
    <col min="6661" max="6661" width="14" customWidth="1"/>
    <col min="6662" max="6662" width="0" hidden="1" customWidth="1"/>
    <col min="6663" max="6664" width="3.7109375" customWidth="1"/>
    <col min="6665" max="6665" width="7.85546875" customWidth="1"/>
    <col min="6666" max="6666" width="11.5703125" customWidth="1"/>
    <col min="6667" max="6667" width="0.5703125" customWidth="1"/>
    <col min="6668" max="6668" width="3.7109375" customWidth="1"/>
    <col min="6669" max="6669" width="2.85546875" customWidth="1"/>
    <col min="6670" max="6670" width="1.85546875" customWidth="1"/>
    <col min="6671" max="6671" width="11.7109375" customWidth="1"/>
    <col min="6672" max="6672" width="3.5703125" customWidth="1"/>
    <col min="6673" max="6673" width="14.28515625" customWidth="1"/>
    <col min="6674" max="6674" width="1" customWidth="1"/>
    <col min="6913" max="6913" width="3.7109375" customWidth="1"/>
    <col min="6914" max="6915" width="2.28515625" customWidth="1"/>
    <col min="6916" max="6916" width="6.5703125" customWidth="1"/>
    <col min="6917" max="6917" width="14" customWidth="1"/>
    <col min="6918" max="6918" width="0" hidden="1" customWidth="1"/>
    <col min="6919" max="6920" width="3.7109375" customWidth="1"/>
    <col min="6921" max="6921" width="7.85546875" customWidth="1"/>
    <col min="6922" max="6922" width="11.5703125" customWidth="1"/>
    <col min="6923" max="6923" width="0.5703125" customWidth="1"/>
    <col min="6924" max="6924" width="3.7109375" customWidth="1"/>
    <col min="6925" max="6925" width="2.85546875" customWidth="1"/>
    <col min="6926" max="6926" width="1.85546875" customWidth="1"/>
    <col min="6927" max="6927" width="11.7109375" customWidth="1"/>
    <col min="6928" max="6928" width="3.5703125" customWidth="1"/>
    <col min="6929" max="6929" width="14.28515625" customWidth="1"/>
    <col min="6930" max="6930" width="1" customWidth="1"/>
    <col min="7169" max="7169" width="3.7109375" customWidth="1"/>
    <col min="7170" max="7171" width="2.28515625" customWidth="1"/>
    <col min="7172" max="7172" width="6.5703125" customWidth="1"/>
    <col min="7173" max="7173" width="14" customWidth="1"/>
    <col min="7174" max="7174" width="0" hidden="1" customWidth="1"/>
    <col min="7175" max="7176" width="3.7109375" customWidth="1"/>
    <col min="7177" max="7177" width="7.85546875" customWidth="1"/>
    <col min="7178" max="7178" width="11.5703125" customWidth="1"/>
    <col min="7179" max="7179" width="0.5703125" customWidth="1"/>
    <col min="7180" max="7180" width="3.7109375" customWidth="1"/>
    <col min="7181" max="7181" width="2.85546875" customWidth="1"/>
    <col min="7182" max="7182" width="1.85546875" customWidth="1"/>
    <col min="7183" max="7183" width="11.7109375" customWidth="1"/>
    <col min="7184" max="7184" width="3.5703125" customWidth="1"/>
    <col min="7185" max="7185" width="14.28515625" customWidth="1"/>
    <col min="7186" max="7186" width="1" customWidth="1"/>
    <col min="7425" max="7425" width="3.7109375" customWidth="1"/>
    <col min="7426" max="7427" width="2.28515625" customWidth="1"/>
    <col min="7428" max="7428" width="6.5703125" customWidth="1"/>
    <col min="7429" max="7429" width="14" customWidth="1"/>
    <col min="7430" max="7430" width="0" hidden="1" customWidth="1"/>
    <col min="7431" max="7432" width="3.7109375" customWidth="1"/>
    <col min="7433" max="7433" width="7.85546875" customWidth="1"/>
    <col min="7434" max="7434" width="11.5703125" customWidth="1"/>
    <col min="7435" max="7435" width="0.5703125" customWidth="1"/>
    <col min="7436" max="7436" width="3.7109375" customWidth="1"/>
    <col min="7437" max="7437" width="2.85546875" customWidth="1"/>
    <col min="7438" max="7438" width="1.85546875" customWidth="1"/>
    <col min="7439" max="7439" width="11.7109375" customWidth="1"/>
    <col min="7440" max="7440" width="3.5703125" customWidth="1"/>
    <col min="7441" max="7441" width="14.28515625" customWidth="1"/>
    <col min="7442" max="7442" width="1" customWidth="1"/>
    <col min="7681" max="7681" width="3.7109375" customWidth="1"/>
    <col min="7682" max="7683" width="2.28515625" customWidth="1"/>
    <col min="7684" max="7684" width="6.5703125" customWidth="1"/>
    <col min="7685" max="7685" width="14" customWidth="1"/>
    <col min="7686" max="7686" width="0" hidden="1" customWidth="1"/>
    <col min="7687" max="7688" width="3.7109375" customWidth="1"/>
    <col min="7689" max="7689" width="7.85546875" customWidth="1"/>
    <col min="7690" max="7690" width="11.5703125" customWidth="1"/>
    <col min="7691" max="7691" width="0.5703125" customWidth="1"/>
    <col min="7692" max="7692" width="3.7109375" customWidth="1"/>
    <col min="7693" max="7693" width="2.85546875" customWidth="1"/>
    <col min="7694" max="7694" width="1.85546875" customWidth="1"/>
    <col min="7695" max="7695" width="11.7109375" customWidth="1"/>
    <col min="7696" max="7696" width="3.5703125" customWidth="1"/>
    <col min="7697" max="7697" width="14.28515625" customWidth="1"/>
    <col min="7698" max="7698" width="1" customWidth="1"/>
    <col min="7937" max="7937" width="3.7109375" customWidth="1"/>
    <col min="7938" max="7939" width="2.28515625" customWidth="1"/>
    <col min="7940" max="7940" width="6.5703125" customWidth="1"/>
    <col min="7941" max="7941" width="14" customWidth="1"/>
    <col min="7942" max="7942" width="0" hidden="1" customWidth="1"/>
    <col min="7943" max="7944" width="3.7109375" customWidth="1"/>
    <col min="7945" max="7945" width="7.85546875" customWidth="1"/>
    <col min="7946" max="7946" width="11.5703125" customWidth="1"/>
    <col min="7947" max="7947" width="0.5703125" customWidth="1"/>
    <col min="7948" max="7948" width="3.7109375" customWidth="1"/>
    <col min="7949" max="7949" width="2.85546875" customWidth="1"/>
    <col min="7950" max="7950" width="1.85546875" customWidth="1"/>
    <col min="7951" max="7951" width="11.7109375" customWidth="1"/>
    <col min="7952" max="7952" width="3.5703125" customWidth="1"/>
    <col min="7953" max="7953" width="14.28515625" customWidth="1"/>
    <col min="7954" max="7954" width="1" customWidth="1"/>
    <col min="8193" max="8193" width="3.7109375" customWidth="1"/>
    <col min="8194" max="8195" width="2.28515625" customWidth="1"/>
    <col min="8196" max="8196" width="6.5703125" customWidth="1"/>
    <col min="8197" max="8197" width="14" customWidth="1"/>
    <col min="8198" max="8198" width="0" hidden="1" customWidth="1"/>
    <col min="8199" max="8200" width="3.7109375" customWidth="1"/>
    <col min="8201" max="8201" width="7.85546875" customWidth="1"/>
    <col min="8202" max="8202" width="11.5703125" customWidth="1"/>
    <col min="8203" max="8203" width="0.5703125" customWidth="1"/>
    <col min="8204" max="8204" width="3.7109375" customWidth="1"/>
    <col min="8205" max="8205" width="2.85546875" customWidth="1"/>
    <col min="8206" max="8206" width="1.85546875" customWidth="1"/>
    <col min="8207" max="8207" width="11.7109375" customWidth="1"/>
    <col min="8208" max="8208" width="3.5703125" customWidth="1"/>
    <col min="8209" max="8209" width="14.28515625" customWidth="1"/>
    <col min="8210" max="8210" width="1" customWidth="1"/>
    <col min="8449" max="8449" width="3.7109375" customWidth="1"/>
    <col min="8450" max="8451" width="2.28515625" customWidth="1"/>
    <col min="8452" max="8452" width="6.5703125" customWidth="1"/>
    <col min="8453" max="8453" width="14" customWidth="1"/>
    <col min="8454" max="8454" width="0" hidden="1" customWidth="1"/>
    <col min="8455" max="8456" width="3.7109375" customWidth="1"/>
    <col min="8457" max="8457" width="7.85546875" customWidth="1"/>
    <col min="8458" max="8458" width="11.5703125" customWidth="1"/>
    <col min="8459" max="8459" width="0.5703125" customWidth="1"/>
    <col min="8460" max="8460" width="3.7109375" customWidth="1"/>
    <col min="8461" max="8461" width="2.85546875" customWidth="1"/>
    <col min="8462" max="8462" width="1.85546875" customWidth="1"/>
    <col min="8463" max="8463" width="11.7109375" customWidth="1"/>
    <col min="8464" max="8464" width="3.5703125" customWidth="1"/>
    <col min="8465" max="8465" width="14.28515625" customWidth="1"/>
    <col min="8466" max="8466" width="1" customWidth="1"/>
    <col min="8705" max="8705" width="3.7109375" customWidth="1"/>
    <col min="8706" max="8707" width="2.28515625" customWidth="1"/>
    <col min="8708" max="8708" width="6.5703125" customWidth="1"/>
    <col min="8709" max="8709" width="14" customWidth="1"/>
    <col min="8710" max="8710" width="0" hidden="1" customWidth="1"/>
    <col min="8711" max="8712" width="3.7109375" customWidth="1"/>
    <col min="8713" max="8713" width="7.85546875" customWidth="1"/>
    <col min="8714" max="8714" width="11.5703125" customWidth="1"/>
    <col min="8715" max="8715" width="0.5703125" customWidth="1"/>
    <col min="8716" max="8716" width="3.7109375" customWidth="1"/>
    <col min="8717" max="8717" width="2.85546875" customWidth="1"/>
    <col min="8718" max="8718" width="1.85546875" customWidth="1"/>
    <col min="8719" max="8719" width="11.7109375" customWidth="1"/>
    <col min="8720" max="8720" width="3.5703125" customWidth="1"/>
    <col min="8721" max="8721" width="14.28515625" customWidth="1"/>
    <col min="8722" max="8722" width="1" customWidth="1"/>
    <col min="8961" max="8961" width="3.7109375" customWidth="1"/>
    <col min="8962" max="8963" width="2.28515625" customWidth="1"/>
    <col min="8964" max="8964" width="6.5703125" customWidth="1"/>
    <col min="8965" max="8965" width="14" customWidth="1"/>
    <col min="8966" max="8966" width="0" hidden="1" customWidth="1"/>
    <col min="8967" max="8968" width="3.7109375" customWidth="1"/>
    <col min="8969" max="8969" width="7.85546875" customWidth="1"/>
    <col min="8970" max="8970" width="11.5703125" customWidth="1"/>
    <col min="8971" max="8971" width="0.5703125" customWidth="1"/>
    <col min="8972" max="8972" width="3.7109375" customWidth="1"/>
    <col min="8973" max="8973" width="2.85546875" customWidth="1"/>
    <col min="8974" max="8974" width="1.85546875" customWidth="1"/>
    <col min="8975" max="8975" width="11.7109375" customWidth="1"/>
    <col min="8976" max="8976" width="3.5703125" customWidth="1"/>
    <col min="8977" max="8977" width="14.28515625" customWidth="1"/>
    <col min="8978" max="8978" width="1" customWidth="1"/>
    <col min="9217" max="9217" width="3.7109375" customWidth="1"/>
    <col min="9218" max="9219" width="2.28515625" customWidth="1"/>
    <col min="9220" max="9220" width="6.5703125" customWidth="1"/>
    <col min="9221" max="9221" width="14" customWidth="1"/>
    <col min="9222" max="9222" width="0" hidden="1" customWidth="1"/>
    <col min="9223" max="9224" width="3.7109375" customWidth="1"/>
    <col min="9225" max="9225" width="7.85546875" customWidth="1"/>
    <col min="9226" max="9226" width="11.5703125" customWidth="1"/>
    <col min="9227" max="9227" width="0.5703125" customWidth="1"/>
    <col min="9228" max="9228" width="3.7109375" customWidth="1"/>
    <col min="9229" max="9229" width="2.85546875" customWidth="1"/>
    <col min="9230" max="9230" width="1.85546875" customWidth="1"/>
    <col min="9231" max="9231" width="11.7109375" customWidth="1"/>
    <col min="9232" max="9232" width="3.5703125" customWidth="1"/>
    <col min="9233" max="9233" width="14.28515625" customWidth="1"/>
    <col min="9234" max="9234" width="1" customWidth="1"/>
    <col min="9473" max="9473" width="3.7109375" customWidth="1"/>
    <col min="9474" max="9475" width="2.28515625" customWidth="1"/>
    <col min="9476" max="9476" width="6.5703125" customWidth="1"/>
    <col min="9477" max="9477" width="14" customWidth="1"/>
    <col min="9478" max="9478" width="0" hidden="1" customWidth="1"/>
    <col min="9479" max="9480" width="3.7109375" customWidth="1"/>
    <col min="9481" max="9481" width="7.85546875" customWidth="1"/>
    <col min="9482" max="9482" width="11.5703125" customWidth="1"/>
    <col min="9483" max="9483" width="0.5703125" customWidth="1"/>
    <col min="9484" max="9484" width="3.7109375" customWidth="1"/>
    <col min="9485" max="9485" width="2.85546875" customWidth="1"/>
    <col min="9486" max="9486" width="1.85546875" customWidth="1"/>
    <col min="9487" max="9487" width="11.7109375" customWidth="1"/>
    <col min="9488" max="9488" width="3.5703125" customWidth="1"/>
    <col min="9489" max="9489" width="14.28515625" customWidth="1"/>
    <col min="9490" max="9490" width="1" customWidth="1"/>
    <col min="9729" max="9729" width="3.7109375" customWidth="1"/>
    <col min="9730" max="9731" width="2.28515625" customWidth="1"/>
    <col min="9732" max="9732" width="6.5703125" customWidth="1"/>
    <col min="9733" max="9733" width="14" customWidth="1"/>
    <col min="9734" max="9734" width="0" hidden="1" customWidth="1"/>
    <col min="9735" max="9736" width="3.7109375" customWidth="1"/>
    <col min="9737" max="9737" width="7.85546875" customWidth="1"/>
    <col min="9738" max="9738" width="11.5703125" customWidth="1"/>
    <col min="9739" max="9739" width="0.5703125" customWidth="1"/>
    <col min="9740" max="9740" width="3.7109375" customWidth="1"/>
    <col min="9741" max="9741" width="2.85546875" customWidth="1"/>
    <col min="9742" max="9742" width="1.85546875" customWidth="1"/>
    <col min="9743" max="9743" width="11.7109375" customWidth="1"/>
    <col min="9744" max="9744" width="3.5703125" customWidth="1"/>
    <col min="9745" max="9745" width="14.28515625" customWidth="1"/>
    <col min="9746" max="9746" width="1" customWidth="1"/>
    <col min="9985" max="9985" width="3.7109375" customWidth="1"/>
    <col min="9986" max="9987" width="2.28515625" customWidth="1"/>
    <col min="9988" max="9988" width="6.5703125" customWidth="1"/>
    <col min="9989" max="9989" width="14" customWidth="1"/>
    <col min="9990" max="9990" width="0" hidden="1" customWidth="1"/>
    <col min="9991" max="9992" width="3.7109375" customWidth="1"/>
    <col min="9993" max="9993" width="7.85546875" customWidth="1"/>
    <col min="9994" max="9994" width="11.5703125" customWidth="1"/>
    <col min="9995" max="9995" width="0.5703125" customWidth="1"/>
    <col min="9996" max="9996" width="3.7109375" customWidth="1"/>
    <col min="9997" max="9997" width="2.85546875" customWidth="1"/>
    <col min="9998" max="9998" width="1.85546875" customWidth="1"/>
    <col min="9999" max="9999" width="11.7109375" customWidth="1"/>
    <col min="10000" max="10000" width="3.5703125" customWidth="1"/>
    <col min="10001" max="10001" width="14.28515625" customWidth="1"/>
    <col min="10002" max="10002" width="1" customWidth="1"/>
    <col min="10241" max="10241" width="3.7109375" customWidth="1"/>
    <col min="10242" max="10243" width="2.28515625" customWidth="1"/>
    <col min="10244" max="10244" width="6.5703125" customWidth="1"/>
    <col min="10245" max="10245" width="14" customWidth="1"/>
    <col min="10246" max="10246" width="0" hidden="1" customWidth="1"/>
    <col min="10247" max="10248" width="3.7109375" customWidth="1"/>
    <col min="10249" max="10249" width="7.85546875" customWidth="1"/>
    <col min="10250" max="10250" width="11.5703125" customWidth="1"/>
    <col min="10251" max="10251" width="0.5703125" customWidth="1"/>
    <col min="10252" max="10252" width="3.7109375" customWidth="1"/>
    <col min="10253" max="10253" width="2.85546875" customWidth="1"/>
    <col min="10254" max="10254" width="1.85546875" customWidth="1"/>
    <col min="10255" max="10255" width="11.7109375" customWidth="1"/>
    <col min="10256" max="10256" width="3.5703125" customWidth="1"/>
    <col min="10257" max="10257" width="14.28515625" customWidth="1"/>
    <col min="10258" max="10258" width="1" customWidth="1"/>
    <col min="10497" max="10497" width="3.7109375" customWidth="1"/>
    <col min="10498" max="10499" width="2.28515625" customWidth="1"/>
    <col min="10500" max="10500" width="6.5703125" customWidth="1"/>
    <col min="10501" max="10501" width="14" customWidth="1"/>
    <col min="10502" max="10502" width="0" hidden="1" customWidth="1"/>
    <col min="10503" max="10504" width="3.7109375" customWidth="1"/>
    <col min="10505" max="10505" width="7.85546875" customWidth="1"/>
    <col min="10506" max="10506" width="11.5703125" customWidth="1"/>
    <col min="10507" max="10507" width="0.5703125" customWidth="1"/>
    <col min="10508" max="10508" width="3.7109375" customWidth="1"/>
    <col min="10509" max="10509" width="2.85546875" customWidth="1"/>
    <col min="10510" max="10510" width="1.85546875" customWidth="1"/>
    <col min="10511" max="10511" width="11.7109375" customWidth="1"/>
    <col min="10512" max="10512" width="3.5703125" customWidth="1"/>
    <col min="10513" max="10513" width="14.28515625" customWidth="1"/>
    <col min="10514" max="10514" width="1" customWidth="1"/>
    <col min="10753" max="10753" width="3.7109375" customWidth="1"/>
    <col min="10754" max="10755" width="2.28515625" customWidth="1"/>
    <col min="10756" max="10756" width="6.5703125" customWidth="1"/>
    <col min="10757" max="10757" width="14" customWidth="1"/>
    <col min="10758" max="10758" width="0" hidden="1" customWidth="1"/>
    <col min="10759" max="10760" width="3.7109375" customWidth="1"/>
    <col min="10761" max="10761" width="7.85546875" customWidth="1"/>
    <col min="10762" max="10762" width="11.5703125" customWidth="1"/>
    <col min="10763" max="10763" width="0.5703125" customWidth="1"/>
    <col min="10764" max="10764" width="3.7109375" customWidth="1"/>
    <col min="10765" max="10765" width="2.85546875" customWidth="1"/>
    <col min="10766" max="10766" width="1.85546875" customWidth="1"/>
    <col min="10767" max="10767" width="11.7109375" customWidth="1"/>
    <col min="10768" max="10768" width="3.5703125" customWidth="1"/>
    <col min="10769" max="10769" width="14.28515625" customWidth="1"/>
    <col min="10770" max="10770" width="1" customWidth="1"/>
    <col min="11009" max="11009" width="3.7109375" customWidth="1"/>
    <col min="11010" max="11011" width="2.28515625" customWidth="1"/>
    <col min="11012" max="11012" width="6.5703125" customWidth="1"/>
    <col min="11013" max="11013" width="14" customWidth="1"/>
    <col min="11014" max="11014" width="0" hidden="1" customWidth="1"/>
    <col min="11015" max="11016" width="3.7109375" customWidth="1"/>
    <col min="11017" max="11017" width="7.85546875" customWidth="1"/>
    <col min="11018" max="11018" width="11.5703125" customWidth="1"/>
    <col min="11019" max="11019" width="0.5703125" customWidth="1"/>
    <col min="11020" max="11020" width="3.7109375" customWidth="1"/>
    <col min="11021" max="11021" width="2.85546875" customWidth="1"/>
    <col min="11022" max="11022" width="1.85546875" customWidth="1"/>
    <col min="11023" max="11023" width="11.7109375" customWidth="1"/>
    <col min="11024" max="11024" width="3.5703125" customWidth="1"/>
    <col min="11025" max="11025" width="14.28515625" customWidth="1"/>
    <col min="11026" max="11026" width="1" customWidth="1"/>
    <col min="11265" max="11265" width="3.7109375" customWidth="1"/>
    <col min="11266" max="11267" width="2.28515625" customWidth="1"/>
    <col min="11268" max="11268" width="6.5703125" customWidth="1"/>
    <col min="11269" max="11269" width="14" customWidth="1"/>
    <col min="11270" max="11270" width="0" hidden="1" customWidth="1"/>
    <col min="11271" max="11272" width="3.7109375" customWidth="1"/>
    <col min="11273" max="11273" width="7.85546875" customWidth="1"/>
    <col min="11274" max="11274" width="11.5703125" customWidth="1"/>
    <col min="11275" max="11275" width="0.5703125" customWidth="1"/>
    <col min="11276" max="11276" width="3.7109375" customWidth="1"/>
    <col min="11277" max="11277" width="2.85546875" customWidth="1"/>
    <col min="11278" max="11278" width="1.85546875" customWidth="1"/>
    <col min="11279" max="11279" width="11.7109375" customWidth="1"/>
    <col min="11280" max="11280" width="3.5703125" customWidth="1"/>
    <col min="11281" max="11281" width="14.28515625" customWidth="1"/>
    <col min="11282" max="11282" width="1" customWidth="1"/>
    <col min="11521" max="11521" width="3.7109375" customWidth="1"/>
    <col min="11522" max="11523" width="2.28515625" customWidth="1"/>
    <col min="11524" max="11524" width="6.5703125" customWidth="1"/>
    <col min="11525" max="11525" width="14" customWidth="1"/>
    <col min="11526" max="11526" width="0" hidden="1" customWidth="1"/>
    <col min="11527" max="11528" width="3.7109375" customWidth="1"/>
    <col min="11529" max="11529" width="7.85546875" customWidth="1"/>
    <col min="11530" max="11530" width="11.5703125" customWidth="1"/>
    <col min="11531" max="11531" width="0.5703125" customWidth="1"/>
    <col min="11532" max="11532" width="3.7109375" customWidth="1"/>
    <col min="11533" max="11533" width="2.85546875" customWidth="1"/>
    <col min="11534" max="11534" width="1.85546875" customWidth="1"/>
    <col min="11535" max="11535" width="11.7109375" customWidth="1"/>
    <col min="11536" max="11536" width="3.5703125" customWidth="1"/>
    <col min="11537" max="11537" width="14.28515625" customWidth="1"/>
    <col min="11538" max="11538" width="1" customWidth="1"/>
    <col min="11777" max="11777" width="3.7109375" customWidth="1"/>
    <col min="11778" max="11779" width="2.28515625" customWidth="1"/>
    <col min="11780" max="11780" width="6.5703125" customWidth="1"/>
    <col min="11781" max="11781" width="14" customWidth="1"/>
    <col min="11782" max="11782" width="0" hidden="1" customWidth="1"/>
    <col min="11783" max="11784" width="3.7109375" customWidth="1"/>
    <col min="11785" max="11785" width="7.85546875" customWidth="1"/>
    <col min="11786" max="11786" width="11.5703125" customWidth="1"/>
    <col min="11787" max="11787" width="0.5703125" customWidth="1"/>
    <col min="11788" max="11788" width="3.7109375" customWidth="1"/>
    <col min="11789" max="11789" width="2.85546875" customWidth="1"/>
    <col min="11790" max="11790" width="1.85546875" customWidth="1"/>
    <col min="11791" max="11791" width="11.7109375" customWidth="1"/>
    <col min="11792" max="11792" width="3.5703125" customWidth="1"/>
    <col min="11793" max="11793" width="14.28515625" customWidth="1"/>
    <col min="11794" max="11794" width="1" customWidth="1"/>
    <col min="12033" max="12033" width="3.7109375" customWidth="1"/>
    <col min="12034" max="12035" width="2.28515625" customWidth="1"/>
    <col min="12036" max="12036" width="6.5703125" customWidth="1"/>
    <col min="12037" max="12037" width="14" customWidth="1"/>
    <col min="12038" max="12038" width="0" hidden="1" customWidth="1"/>
    <col min="12039" max="12040" width="3.7109375" customWidth="1"/>
    <col min="12041" max="12041" width="7.85546875" customWidth="1"/>
    <col min="12042" max="12042" width="11.5703125" customWidth="1"/>
    <col min="12043" max="12043" width="0.5703125" customWidth="1"/>
    <col min="12044" max="12044" width="3.7109375" customWidth="1"/>
    <col min="12045" max="12045" width="2.85546875" customWidth="1"/>
    <col min="12046" max="12046" width="1.85546875" customWidth="1"/>
    <col min="12047" max="12047" width="11.7109375" customWidth="1"/>
    <col min="12048" max="12048" width="3.5703125" customWidth="1"/>
    <col min="12049" max="12049" width="14.28515625" customWidth="1"/>
    <col min="12050" max="12050" width="1" customWidth="1"/>
    <col min="12289" max="12289" width="3.7109375" customWidth="1"/>
    <col min="12290" max="12291" width="2.28515625" customWidth="1"/>
    <col min="12292" max="12292" width="6.5703125" customWidth="1"/>
    <col min="12293" max="12293" width="14" customWidth="1"/>
    <col min="12294" max="12294" width="0" hidden="1" customWidth="1"/>
    <col min="12295" max="12296" width="3.7109375" customWidth="1"/>
    <col min="12297" max="12297" width="7.85546875" customWidth="1"/>
    <col min="12298" max="12298" width="11.5703125" customWidth="1"/>
    <col min="12299" max="12299" width="0.5703125" customWidth="1"/>
    <col min="12300" max="12300" width="3.7109375" customWidth="1"/>
    <col min="12301" max="12301" width="2.85546875" customWidth="1"/>
    <col min="12302" max="12302" width="1.85546875" customWidth="1"/>
    <col min="12303" max="12303" width="11.7109375" customWidth="1"/>
    <col min="12304" max="12304" width="3.5703125" customWidth="1"/>
    <col min="12305" max="12305" width="14.28515625" customWidth="1"/>
    <col min="12306" max="12306" width="1" customWidth="1"/>
    <col min="12545" max="12545" width="3.7109375" customWidth="1"/>
    <col min="12546" max="12547" width="2.28515625" customWidth="1"/>
    <col min="12548" max="12548" width="6.5703125" customWidth="1"/>
    <col min="12549" max="12549" width="14" customWidth="1"/>
    <col min="12550" max="12550" width="0" hidden="1" customWidth="1"/>
    <col min="12551" max="12552" width="3.7109375" customWidth="1"/>
    <col min="12553" max="12553" width="7.85546875" customWidth="1"/>
    <col min="12554" max="12554" width="11.5703125" customWidth="1"/>
    <col min="12555" max="12555" width="0.5703125" customWidth="1"/>
    <col min="12556" max="12556" width="3.7109375" customWidth="1"/>
    <col min="12557" max="12557" width="2.85546875" customWidth="1"/>
    <col min="12558" max="12558" width="1.85546875" customWidth="1"/>
    <col min="12559" max="12559" width="11.7109375" customWidth="1"/>
    <col min="12560" max="12560" width="3.5703125" customWidth="1"/>
    <col min="12561" max="12561" width="14.28515625" customWidth="1"/>
    <col min="12562" max="12562" width="1" customWidth="1"/>
    <col min="12801" max="12801" width="3.7109375" customWidth="1"/>
    <col min="12802" max="12803" width="2.28515625" customWidth="1"/>
    <col min="12804" max="12804" width="6.5703125" customWidth="1"/>
    <col min="12805" max="12805" width="14" customWidth="1"/>
    <col min="12806" max="12806" width="0" hidden="1" customWidth="1"/>
    <col min="12807" max="12808" width="3.7109375" customWidth="1"/>
    <col min="12809" max="12809" width="7.85546875" customWidth="1"/>
    <col min="12810" max="12810" width="11.5703125" customWidth="1"/>
    <col min="12811" max="12811" width="0.5703125" customWidth="1"/>
    <col min="12812" max="12812" width="3.7109375" customWidth="1"/>
    <col min="12813" max="12813" width="2.85546875" customWidth="1"/>
    <col min="12814" max="12814" width="1.85546875" customWidth="1"/>
    <col min="12815" max="12815" width="11.7109375" customWidth="1"/>
    <col min="12816" max="12816" width="3.5703125" customWidth="1"/>
    <col min="12817" max="12817" width="14.28515625" customWidth="1"/>
    <col min="12818" max="12818" width="1" customWidth="1"/>
    <col min="13057" max="13057" width="3.7109375" customWidth="1"/>
    <col min="13058" max="13059" width="2.28515625" customWidth="1"/>
    <col min="13060" max="13060" width="6.5703125" customWidth="1"/>
    <col min="13061" max="13061" width="14" customWidth="1"/>
    <col min="13062" max="13062" width="0" hidden="1" customWidth="1"/>
    <col min="13063" max="13064" width="3.7109375" customWidth="1"/>
    <col min="13065" max="13065" width="7.85546875" customWidth="1"/>
    <col min="13066" max="13066" width="11.5703125" customWidth="1"/>
    <col min="13067" max="13067" width="0.5703125" customWidth="1"/>
    <col min="13068" max="13068" width="3.7109375" customWidth="1"/>
    <col min="13069" max="13069" width="2.85546875" customWidth="1"/>
    <col min="13070" max="13070" width="1.85546875" customWidth="1"/>
    <col min="13071" max="13071" width="11.7109375" customWidth="1"/>
    <col min="13072" max="13072" width="3.5703125" customWidth="1"/>
    <col min="13073" max="13073" width="14.28515625" customWidth="1"/>
    <col min="13074" max="13074" width="1" customWidth="1"/>
    <col min="13313" max="13313" width="3.7109375" customWidth="1"/>
    <col min="13314" max="13315" width="2.28515625" customWidth="1"/>
    <col min="13316" max="13316" width="6.5703125" customWidth="1"/>
    <col min="13317" max="13317" width="14" customWidth="1"/>
    <col min="13318" max="13318" width="0" hidden="1" customWidth="1"/>
    <col min="13319" max="13320" width="3.7109375" customWidth="1"/>
    <col min="13321" max="13321" width="7.85546875" customWidth="1"/>
    <col min="13322" max="13322" width="11.5703125" customWidth="1"/>
    <col min="13323" max="13323" width="0.5703125" customWidth="1"/>
    <col min="13324" max="13324" width="3.7109375" customWidth="1"/>
    <col min="13325" max="13325" width="2.85546875" customWidth="1"/>
    <col min="13326" max="13326" width="1.85546875" customWidth="1"/>
    <col min="13327" max="13327" width="11.7109375" customWidth="1"/>
    <col min="13328" max="13328" width="3.5703125" customWidth="1"/>
    <col min="13329" max="13329" width="14.28515625" customWidth="1"/>
    <col min="13330" max="13330" width="1" customWidth="1"/>
    <col min="13569" max="13569" width="3.7109375" customWidth="1"/>
    <col min="13570" max="13571" width="2.28515625" customWidth="1"/>
    <col min="13572" max="13572" width="6.5703125" customWidth="1"/>
    <col min="13573" max="13573" width="14" customWidth="1"/>
    <col min="13574" max="13574" width="0" hidden="1" customWidth="1"/>
    <col min="13575" max="13576" width="3.7109375" customWidth="1"/>
    <col min="13577" max="13577" width="7.85546875" customWidth="1"/>
    <col min="13578" max="13578" width="11.5703125" customWidth="1"/>
    <col min="13579" max="13579" width="0.5703125" customWidth="1"/>
    <col min="13580" max="13580" width="3.7109375" customWidth="1"/>
    <col min="13581" max="13581" width="2.85546875" customWidth="1"/>
    <col min="13582" max="13582" width="1.85546875" customWidth="1"/>
    <col min="13583" max="13583" width="11.7109375" customWidth="1"/>
    <col min="13584" max="13584" width="3.5703125" customWidth="1"/>
    <col min="13585" max="13585" width="14.28515625" customWidth="1"/>
    <col min="13586" max="13586" width="1" customWidth="1"/>
    <col min="13825" max="13825" width="3.7109375" customWidth="1"/>
    <col min="13826" max="13827" width="2.28515625" customWidth="1"/>
    <col min="13828" max="13828" width="6.5703125" customWidth="1"/>
    <col min="13829" max="13829" width="14" customWidth="1"/>
    <col min="13830" max="13830" width="0" hidden="1" customWidth="1"/>
    <col min="13831" max="13832" width="3.7109375" customWidth="1"/>
    <col min="13833" max="13833" width="7.85546875" customWidth="1"/>
    <col min="13834" max="13834" width="11.5703125" customWidth="1"/>
    <col min="13835" max="13835" width="0.5703125" customWidth="1"/>
    <col min="13836" max="13836" width="3.7109375" customWidth="1"/>
    <col min="13837" max="13837" width="2.85546875" customWidth="1"/>
    <col min="13838" max="13838" width="1.85546875" customWidth="1"/>
    <col min="13839" max="13839" width="11.7109375" customWidth="1"/>
    <col min="13840" max="13840" width="3.5703125" customWidth="1"/>
    <col min="13841" max="13841" width="14.28515625" customWidth="1"/>
    <col min="13842" max="13842" width="1" customWidth="1"/>
    <col min="14081" max="14081" width="3.7109375" customWidth="1"/>
    <col min="14082" max="14083" width="2.28515625" customWidth="1"/>
    <col min="14084" max="14084" width="6.5703125" customWidth="1"/>
    <col min="14085" max="14085" width="14" customWidth="1"/>
    <col min="14086" max="14086" width="0" hidden="1" customWidth="1"/>
    <col min="14087" max="14088" width="3.7109375" customWidth="1"/>
    <col min="14089" max="14089" width="7.85546875" customWidth="1"/>
    <col min="14090" max="14090" width="11.5703125" customWidth="1"/>
    <col min="14091" max="14091" width="0.5703125" customWidth="1"/>
    <col min="14092" max="14092" width="3.7109375" customWidth="1"/>
    <col min="14093" max="14093" width="2.85546875" customWidth="1"/>
    <col min="14094" max="14094" width="1.85546875" customWidth="1"/>
    <col min="14095" max="14095" width="11.7109375" customWidth="1"/>
    <col min="14096" max="14096" width="3.5703125" customWidth="1"/>
    <col min="14097" max="14097" width="14.28515625" customWidth="1"/>
    <col min="14098" max="14098" width="1" customWidth="1"/>
    <col min="14337" max="14337" width="3.7109375" customWidth="1"/>
    <col min="14338" max="14339" width="2.28515625" customWidth="1"/>
    <col min="14340" max="14340" width="6.5703125" customWidth="1"/>
    <col min="14341" max="14341" width="14" customWidth="1"/>
    <col min="14342" max="14342" width="0" hidden="1" customWidth="1"/>
    <col min="14343" max="14344" width="3.7109375" customWidth="1"/>
    <col min="14345" max="14345" width="7.85546875" customWidth="1"/>
    <col min="14346" max="14346" width="11.5703125" customWidth="1"/>
    <col min="14347" max="14347" width="0.5703125" customWidth="1"/>
    <col min="14348" max="14348" width="3.7109375" customWidth="1"/>
    <col min="14349" max="14349" width="2.85546875" customWidth="1"/>
    <col min="14350" max="14350" width="1.85546875" customWidth="1"/>
    <col min="14351" max="14351" width="11.7109375" customWidth="1"/>
    <col min="14352" max="14352" width="3.5703125" customWidth="1"/>
    <col min="14353" max="14353" width="14.28515625" customWidth="1"/>
    <col min="14354" max="14354" width="1" customWidth="1"/>
    <col min="14593" max="14593" width="3.7109375" customWidth="1"/>
    <col min="14594" max="14595" width="2.28515625" customWidth="1"/>
    <col min="14596" max="14596" width="6.5703125" customWidth="1"/>
    <col min="14597" max="14597" width="14" customWidth="1"/>
    <col min="14598" max="14598" width="0" hidden="1" customWidth="1"/>
    <col min="14599" max="14600" width="3.7109375" customWidth="1"/>
    <col min="14601" max="14601" width="7.85546875" customWidth="1"/>
    <col min="14602" max="14602" width="11.5703125" customWidth="1"/>
    <col min="14603" max="14603" width="0.5703125" customWidth="1"/>
    <col min="14604" max="14604" width="3.7109375" customWidth="1"/>
    <col min="14605" max="14605" width="2.85546875" customWidth="1"/>
    <col min="14606" max="14606" width="1.85546875" customWidth="1"/>
    <col min="14607" max="14607" width="11.7109375" customWidth="1"/>
    <col min="14608" max="14608" width="3.5703125" customWidth="1"/>
    <col min="14609" max="14609" width="14.28515625" customWidth="1"/>
    <col min="14610" max="14610" width="1" customWidth="1"/>
    <col min="14849" max="14849" width="3.7109375" customWidth="1"/>
    <col min="14850" max="14851" width="2.28515625" customWidth="1"/>
    <col min="14852" max="14852" width="6.5703125" customWidth="1"/>
    <col min="14853" max="14853" width="14" customWidth="1"/>
    <col min="14854" max="14854" width="0" hidden="1" customWidth="1"/>
    <col min="14855" max="14856" width="3.7109375" customWidth="1"/>
    <col min="14857" max="14857" width="7.85546875" customWidth="1"/>
    <col min="14858" max="14858" width="11.5703125" customWidth="1"/>
    <col min="14859" max="14859" width="0.5703125" customWidth="1"/>
    <col min="14860" max="14860" width="3.7109375" customWidth="1"/>
    <col min="14861" max="14861" width="2.85546875" customWidth="1"/>
    <col min="14862" max="14862" width="1.85546875" customWidth="1"/>
    <col min="14863" max="14863" width="11.7109375" customWidth="1"/>
    <col min="14864" max="14864" width="3.5703125" customWidth="1"/>
    <col min="14865" max="14865" width="14.28515625" customWidth="1"/>
    <col min="14866" max="14866" width="1" customWidth="1"/>
    <col min="15105" max="15105" width="3.7109375" customWidth="1"/>
    <col min="15106" max="15107" width="2.28515625" customWidth="1"/>
    <col min="15108" max="15108" width="6.5703125" customWidth="1"/>
    <col min="15109" max="15109" width="14" customWidth="1"/>
    <col min="15110" max="15110" width="0" hidden="1" customWidth="1"/>
    <col min="15111" max="15112" width="3.7109375" customWidth="1"/>
    <col min="15113" max="15113" width="7.85546875" customWidth="1"/>
    <col min="15114" max="15114" width="11.5703125" customWidth="1"/>
    <col min="15115" max="15115" width="0.5703125" customWidth="1"/>
    <col min="15116" max="15116" width="3.7109375" customWidth="1"/>
    <col min="15117" max="15117" width="2.85546875" customWidth="1"/>
    <col min="15118" max="15118" width="1.85546875" customWidth="1"/>
    <col min="15119" max="15119" width="11.7109375" customWidth="1"/>
    <col min="15120" max="15120" width="3.5703125" customWidth="1"/>
    <col min="15121" max="15121" width="14.28515625" customWidth="1"/>
    <col min="15122" max="15122" width="1" customWidth="1"/>
    <col min="15361" max="15361" width="3.7109375" customWidth="1"/>
    <col min="15362" max="15363" width="2.28515625" customWidth="1"/>
    <col min="15364" max="15364" width="6.5703125" customWidth="1"/>
    <col min="15365" max="15365" width="14" customWidth="1"/>
    <col min="15366" max="15366" width="0" hidden="1" customWidth="1"/>
    <col min="15367" max="15368" width="3.7109375" customWidth="1"/>
    <col min="15369" max="15369" width="7.85546875" customWidth="1"/>
    <col min="15370" max="15370" width="11.5703125" customWidth="1"/>
    <col min="15371" max="15371" width="0.5703125" customWidth="1"/>
    <col min="15372" max="15372" width="3.7109375" customWidth="1"/>
    <col min="15373" max="15373" width="2.85546875" customWidth="1"/>
    <col min="15374" max="15374" width="1.85546875" customWidth="1"/>
    <col min="15375" max="15375" width="11.7109375" customWidth="1"/>
    <col min="15376" max="15376" width="3.5703125" customWidth="1"/>
    <col min="15377" max="15377" width="14.28515625" customWidth="1"/>
    <col min="15378" max="15378" width="1" customWidth="1"/>
    <col min="15617" max="15617" width="3.7109375" customWidth="1"/>
    <col min="15618" max="15619" width="2.28515625" customWidth="1"/>
    <col min="15620" max="15620" width="6.5703125" customWidth="1"/>
    <col min="15621" max="15621" width="14" customWidth="1"/>
    <col min="15622" max="15622" width="0" hidden="1" customWidth="1"/>
    <col min="15623" max="15624" width="3.7109375" customWidth="1"/>
    <col min="15625" max="15625" width="7.85546875" customWidth="1"/>
    <col min="15626" max="15626" width="11.5703125" customWidth="1"/>
    <col min="15627" max="15627" width="0.5703125" customWidth="1"/>
    <col min="15628" max="15628" width="3.7109375" customWidth="1"/>
    <col min="15629" max="15629" width="2.85546875" customWidth="1"/>
    <col min="15630" max="15630" width="1.85546875" customWidth="1"/>
    <col min="15631" max="15631" width="11.7109375" customWidth="1"/>
    <col min="15632" max="15632" width="3.5703125" customWidth="1"/>
    <col min="15633" max="15633" width="14.28515625" customWidth="1"/>
    <col min="15634" max="15634" width="1" customWidth="1"/>
    <col min="15873" max="15873" width="3.7109375" customWidth="1"/>
    <col min="15874" max="15875" width="2.28515625" customWidth="1"/>
    <col min="15876" max="15876" width="6.5703125" customWidth="1"/>
    <col min="15877" max="15877" width="14" customWidth="1"/>
    <col min="15878" max="15878" width="0" hidden="1" customWidth="1"/>
    <col min="15879" max="15880" width="3.7109375" customWidth="1"/>
    <col min="15881" max="15881" width="7.85546875" customWidth="1"/>
    <col min="15882" max="15882" width="11.5703125" customWidth="1"/>
    <col min="15883" max="15883" width="0.5703125" customWidth="1"/>
    <col min="15884" max="15884" width="3.7109375" customWidth="1"/>
    <col min="15885" max="15885" width="2.85546875" customWidth="1"/>
    <col min="15886" max="15886" width="1.85546875" customWidth="1"/>
    <col min="15887" max="15887" width="11.7109375" customWidth="1"/>
    <col min="15888" max="15888" width="3.5703125" customWidth="1"/>
    <col min="15889" max="15889" width="14.28515625" customWidth="1"/>
    <col min="15890" max="15890" width="1" customWidth="1"/>
    <col min="16129" max="16129" width="3.7109375" customWidth="1"/>
    <col min="16130" max="16131" width="2.28515625" customWidth="1"/>
    <col min="16132" max="16132" width="6.5703125" customWidth="1"/>
    <col min="16133" max="16133" width="14" customWidth="1"/>
    <col min="16134" max="16134" width="0" hidden="1" customWidth="1"/>
    <col min="16135" max="16136" width="3.7109375" customWidth="1"/>
    <col min="16137" max="16137" width="7.85546875" customWidth="1"/>
    <col min="16138" max="16138" width="11.5703125" customWidth="1"/>
    <col min="16139" max="16139" width="0.5703125" customWidth="1"/>
    <col min="16140" max="16140" width="3.7109375" customWidth="1"/>
    <col min="16141" max="16141" width="2.85546875" customWidth="1"/>
    <col min="16142" max="16142" width="1.85546875" customWidth="1"/>
    <col min="16143" max="16143" width="11.7109375" customWidth="1"/>
    <col min="16144" max="16144" width="3.5703125" customWidth="1"/>
    <col min="16145" max="16145" width="14.28515625" customWidth="1"/>
    <col min="16146" max="16146" width="1" customWidth="1"/>
  </cols>
  <sheetData>
    <row r="1" spans="1:18" ht="27.75" customHeight="1">
      <c r="A1" s="188"/>
      <c r="B1" s="189"/>
      <c r="C1" s="189"/>
      <c r="D1" s="189"/>
      <c r="E1" s="189"/>
      <c r="F1" s="189"/>
      <c r="G1" s="190" t="s">
        <v>431</v>
      </c>
      <c r="H1" s="191"/>
      <c r="I1" s="189"/>
      <c r="J1" s="189"/>
      <c r="K1" s="189"/>
      <c r="L1" s="189"/>
      <c r="M1" s="189"/>
      <c r="N1" s="189"/>
      <c r="O1" s="189"/>
      <c r="P1" s="189"/>
      <c r="Q1" s="189"/>
      <c r="R1" s="192"/>
    </row>
    <row r="2" spans="1:18" ht="6.75" customHeight="1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5"/>
    </row>
    <row r="3" spans="1:18">
      <c r="A3" s="19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8"/>
    </row>
    <row r="4" spans="1:18" ht="16.5" customHeight="1">
      <c r="A4" s="199"/>
      <c r="B4" s="200" t="s">
        <v>432</v>
      </c>
      <c r="C4" s="200"/>
      <c r="D4" s="200"/>
      <c r="E4" s="201" t="s">
        <v>433</v>
      </c>
      <c r="F4" s="202"/>
      <c r="G4" s="202"/>
      <c r="H4" s="202"/>
      <c r="I4" s="202"/>
      <c r="J4" s="203"/>
      <c r="K4" s="200"/>
      <c r="L4" s="200"/>
      <c r="M4" s="200"/>
      <c r="N4" s="200"/>
      <c r="O4" s="200" t="s">
        <v>434</v>
      </c>
      <c r="P4" s="204"/>
      <c r="Q4" s="205"/>
      <c r="R4" s="206"/>
    </row>
    <row r="5" spans="1:18" ht="16.5" customHeight="1">
      <c r="A5" s="199"/>
      <c r="B5" s="200" t="s">
        <v>435</v>
      </c>
      <c r="C5" s="200"/>
      <c r="D5" s="200"/>
      <c r="E5" s="201"/>
      <c r="F5" s="207"/>
      <c r="G5" s="207"/>
      <c r="H5" s="207"/>
      <c r="I5" s="207"/>
      <c r="J5" s="208"/>
      <c r="K5" s="200"/>
      <c r="L5" s="200"/>
      <c r="M5" s="200"/>
      <c r="N5" s="200"/>
      <c r="O5" s="200" t="s">
        <v>436</v>
      </c>
      <c r="P5" s="209"/>
      <c r="Q5" s="210"/>
      <c r="R5" s="206"/>
    </row>
    <row r="6" spans="1:18" ht="16.5" customHeight="1">
      <c r="A6" s="199"/>
      <c r="B6" s="200"/>
      <c r="C6" s="200"/>
      <c r="D6" s="200"/>
      <c r="E6" s="606"/>
      <c r="F6" s="607"/>
      <c r="G6" s="607"/>
      <c r="H6" s="607"/>
      <c r="I6" s="607"/>
      <c r="J6" s="608"/>
      <c r="K6" s="200"/>
      <c r="L6" s="200"/>
      <c r="M6" s="200"/>
      <c r="N6" s="200"/>
      <c r="O6" s="200"/>
      <c r="P6" s="209"/>
      <c r="Q6" s="210"/>
      <c r="R6" s="206"/>
    </row>
    <row r="7" spans="1:18" ht="16.5" customHeight="1">
      <c r="A7" s="199"/>
      <c r="B7" s="200" t="s">
        <v>437</v>
      </c>
      <c r="C7" s="200"/>
      <c r="D7" s="200"/>
      <c r="E7" s="201" t="s">
        <v>438</v>
      </c>
      <c r="F7" s="211"/>
      <c r="G7" s="211"/>
      <c r="H7" s="211"/>
      <c r="I7" s="211"/>
      <c r="J7" s="212"/>
      <c r="K7" s="200"/>
      <c r="L7" s="200"/>
      <c r="M7" s="200"/>
      <c r="N7" s="200"/>
      <c r="O7" s="200" t="s">
        <v>439</v>
      </c>
      <c r="P7" s="213" t="s">
        <v>440</v>
      </c>
      <c r="Q7" s="214"/>
      <c r="R7" s="206"/>
    </row>
    <row r="8" spans="1:18">
      <c r="A8" s="199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 t="s">
        <v>441</v>
      </c>
      <c r="P8" s="200"/>
      <c r="Q8" s="200" t="s">
        <v>442</v>
      </c>
      <c r="R8" s="206"/>
    </row>
    <row r="9" spans="1:18" ht="16.5" customHeight="1">
      <c r="A9" s="199"/>
      <c r="B9" s="200" t="s">
        <v>443</v>
      </c>
      <c r="C9" s="200"/>
      <c r="D9" s="200"/>
      <c r="E9" s="215" t="s">
        <v>444</v>
      </c>
      <c r="F9" s="211"/>
      <c r="G9" s="211"/>
      <c r="H9" s="211"/>
      <c r="I9" s="211"/>
      <c r="J9" s="212"/>
      <c r="K9" s="200"/>
      <c r="L9" s="200"/>
      <c r="M9" s="200"/>
      <c r="N9" s="200"/>
      <c r="O9" s="216" t="s">
        <v>445</v>
      </c>
      <c r="P9" s="200"/>
      <c r="Q9" s="216" t="s">
        <v>445</v>
      </c>
      <c r="R9" s="206"/>
    </row>
    <row r="10" spans="1:18" ht="16.5" customHeight="1">
      <c r="A10" s="217"/>
      <c r="B10" s="200" t="s">
        <v>446</v>
      </c>
      <c r="C10" s="200"/>
      <c r="D10" s="200"/>
      <c r="E10" s="218" t="s">
        <v>447</v>
      </c>
      <c r="F10" s="211"/>
      <c r="G10" s="211"/>
      <c r="H10" s="211"/>
      <c r="I10" s="211"/>
      <c r="J10" s="212"/>
      <c r="K10" s="200"/>
      <c r="L10" s="200"/>
      <c r="M10" s="200"/>
      <c r="N10" s="200"/>
      <c r="O10" s="216" t="s">
        <v>445</v>
      </c>
      <c r="P10" s="200"/>
      <c r="Q10" s="216" t="s">
        <v>445</v>
      </c>
      <c r="R10" s="206"/>
    </row>
    <row r="11" spans="1:18" ht="16.5" customHeight="1">
      <c r="A11" s="199"/>
      <c r="B11" s="200" t="s">
        <v>448</v>
      </c>
      <c r="C11" s="200"/>
      <c r="D11" s="200"/>
      <c r="E11" s="219"/>
      <c r="F11" s="200"/>
      <c r="G11" s="200"/>
      <c r="H11" s="200"/>
      <c r="I11" s="200"/>
      <c r="J11" s="210"/>
      <c r="K11" s="200"/>
      <c r="L11" s="200"/>
      <c r="M11" s="200"/>
      <c r="N11" s="200"/>
      <c r="O11" s="216" t="s">
        <v>445</v>
      </c>
      <c r="P11" s="200"/>
      <c r="Q11" s="216" t="s">
        <v>445</v>
      </c>
      <c r="R11" s="206"/>
    </row>
    <row r="12" spans="1:18">
      <c r="A12" s="199"/>
      <c r="B12" s="200"/>
      <c r="C12" s="200"/>
      <c r="D12" s="200"/>
      <c r="E12" s="213" t="s">
        <v>445</v>
      </c>
      <c r="F12" s="220"/>
      <c r="G12" s="220"/>
      <c r="H12" s="220"/>
      <c r="I12" s="220"/>
      <c r="J12" s="214"/>
      <c r="K12" s="200"/>
      <c r="L12" s="200"/>
      <c r="M12" s="200"/>
      <c r="N12" s="200"/>
      <c r="O12" s="221"/>
      <c r="P12" s="200"/>
      <c r="Q12" s="221"/>
      <c r="R12" s="206"/>
    </row>
    <row r="13" spans="1:18" ht="16.5" customHeight="1">
      <c r="A13" s="199"/>
      <c r="B13" s="200"/>
      <c r="C13" s="200"/>
      <c r="D13" s="200"/>
      <c r="E13" s="200" t="s">
        <v>449</v>
      </c>
      <c r="F13" s="200"/>
      <c r="G13" s="200" t="s">
        <v>450</v>
      </c>
      <c r="H13" s="200"/>
      <c r="I13" s="200"/>
      <c r="J13" s="200"/>
      <c r="K13" s="200"/>
      <c r="L13" s="200"/>
      <c r="M13" s="200"/>
      <c r="N13" s="200"/>
      <c r="O13" s="200" t="s">
        <v>451</v>
      </c>
      <c r="P13" s="200"/>
      <c r="Q13" s="200" t="s">
        <v>452</v>
      </c>
      <c r="R13" s="206"/>
    </row>
    <row r="14" spans="1:18" ht="16.5" customHeight="1">
      <c r="A14" s="199"/>
      <c r="B14" s="200"/>
      <c r="C14" s="200"/>
      <c r="D14" s="200"/>
      <c r="E14" s="222">
        <v>1934</v>
      </c>
      <c r="F14" s="200"/>
      <c r="G14" s="223" t="s">
        <v>447</v>
      </c>
      <c r="H14" s="211"/>
      <c r="I14" s="212"/>
      <c r="J14" s="200"/>
      <c r="K14" s="200"/>
      <c r="L14" s="200"/>
      <c r="M14" s="200"/>
      <c r="N14" s="200"/>
      <c r="O14" s="200" t="s">
        <v>453</v>
      </c>
      <c r="P14" s="200"/>
      <c r="Q14" s="224">
        <v>72</v>
      </c>
      <c r="R14" s="206"/>
    </row>
    <row r="15" spans="1:18">
      <c r="A15" s="225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26"/>
    </row>
    <row r="16" spans="1:18" ht="23.45" customHeight="1">
      <c r="A16" s="227"/>
      <c r="B16" s="228"/>
      <c r="C16" s="228"/>
      <c r="D16" s="228"/>
      <c r="E16" s="229" t="s">
        <v>454</v>
      </c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30"/>
    </row>
    <row r="17" spans="1:18" ht="16.5" customHeight="1">
      <c r="A17" s="231" t="s">
        <v>455</v>
      </c>
      <c r="B17" s="232"/>
      <c r="C17" s="232"/>
      <c r="D17" s="233"/>
      <c r="E17" s="234" t="s">
        <v>456</v>
      </c>
      <c r="F17" s="233"/>
      <c r="G17" s="234" t="s">
        <v>457</v>
      </c>
      <c r="H17" s="232"/>
      <c r="I17" s="235"/>
      <c r="J17" s="236" t="s">
        <v>458</v>
      </c>
      <c r="K17" s="233"/>
      <c r="L17" s="237" t="s">
        <v>459</v>
      </c>
      <c r="M17" s="232"/>
      <c r="N17" s="232"/>
      <c r="O17" s="233"/>
      <c r="P17" s="234" t="s">
        <v>460</v>
      </c>
      <c r="Q17" s="232"/>
      <c r="R17" s="238"/>
    </row>
    <row r="18" spans="1:18">
      <c r="A18" s="239"/>
      <c r="B18" s="240"/>
      <c r="C18" s="240"/>
      <c r="D18" s="241"/>
      <c r="E18" s="242"/>
      <c r="F18" s="241"/>
      <c r="G18" s="242"/>
      <c r="H18" s="240"/>
      <c r="I18" s="241"/>
      <c r="J18" s="242"/>
      <c r="K18" s="241"/>
      <c r="L18" s="242"/>
      <c r="M18" s="240"/>
      <c r="N18" s="240"/>
      <c r="O18" s="241"/>
      <c r="P18" s="242"/>
      <c r="Q18" s="240"/>
      <c r="R18" s="243"/>
    </row>
    <row r="19" spans="1:18" ht="23.45" customHeight="1">
      <c r="A19" s="244"/>
      <c r="B19" s="229"/>
      <c r="C19" s="229"/>
      <c r="D19" s="229"/>
      <c r="E19" s="229" t="s">
        <v>461</v>
      </c>
      <c r="F19" s="229"/>
      <c r="G19" s="229"/>
      <c r="H19" s="229"/>
      <c r="I19" s="245" t="s">
        <v>462</v>
      </c>
      <c r="J19" s="229"/>
      <c r="K19" s="229"/>
      <c r="L19" s="229"/>
      <c r="M19" s="229"/>
      <c r="N19" s="229"/>
      <c r="O19" s="229"/>
      <c r="P19" s="229"/>
      <c r="Q19" s="229"/>
      <c r="R19" s="246"/>
    </row>
    <row r="20" spans="1:18" ht="23.45" customHeight="1">
      <c r="A20" s="247" t="s">
        <v>463</v>
      </c>
      <c r="B20" s="248"/>
      <c r="C20" s="249" t="s">
        <v>464</v>
      </c>
      <c r="D20" s="250"/>
      <c r="E20" s="250"/>
      <c r="F20" s="251"/>
      <c r="G20" s="252" t="s">
        <v>465</v>
      </c>
      <c r="H20" s="248"/>
      <c r="I20" s="249" t="s">
        <v>466</v>
      </c>
      <c r="J20" s="250"/>
      <c r="K20" s="251"/>
      <c r="L20" s="252" t="s">
        <v>467</v>
      </c>
      <c r="M20" s="248"/>
      <c r="N20" s="249" t="s">
        <v>468</v>
      </c>
      <c r="O20" s="250"/>
      <c r="P20" s="250"/>
      <c r="Q20" s="250"/>
      <c r="R20" s="253"/>
    </row>
    <row r="21" spans="1:18" ht="23.45" customHeight="1">
      <c r="A21" s="254">
        <v>1</v>
      </c>
      <c r="B21" s="609" t="s">
        <v>469</v>
      </c>
      <c r="C21" s="610"/>
      <c r="D21" s="611" t="s">
        <v>33</v>
      </c>
      <c r="E21" s="255">
        <f>'MaR Rozpočet'!F96</f>
        <v>0</v>
      </c>
      <c r="F21" s="256"/>
      <c r="G21" s="257">
        <v>9</v>
      </c>
      <c r="H21" s="258" t="s">
        <v>470</v>
      </c>
      <c r="I21" s="259"/>
      <c r="J21" s="255">
        <f>'MaR Rozpočet'!F101</f>
        <v>0</v>
      </c>
      <c r="K21" s="256"/>
      <c r="L21" s="257">
        <v>14</v>
      </c>
      <c r="M21" s="260" t="s">
        <v>471</v>
      </c>
      <c r="N21" s="261"/>
      <c r="O21" s="262"/>
      <c r="P21" s="263"/>
      <c r="Q21" s="264"/>
      <c r="R21" s="265"/>
    </row>
    <row r="22" spans="1:18" ht="23.45" customHeight="1">
      <c r="A22" s="254">
        <v>2</v>
      </c>
      <c r="B22" s="612" t="s">
        <v>472</v>
      </c>
      <c r="C22" s="613" t="s">
        <v>473</v>
      </c>
      <c r="D22" s="614" t="s">
        <v>33</v>
      </c>
      <c r="E22" s="255">
        <f>'MaR Rozpočet'!F97</f>
        <v>0</v>
      </c>
      <c r="F22" s="256"/>
      <c r="G22" s="257">
        <v>10</v>
      </c>
      <c r="H22" s="615"/>
      <c r="I22" s="616"/>
      <c r="J22" s="255"/>
      <c r="K22" s="256"/>
      <c r="L22" s="257">
        <v>158</v>
      </c>
      <c r="M22" s="266" t="s">
        <v>474</v>
      </c>
      <c r="N22" s="261"/>
      <c r="O22" s="259"/>
      <c r="P22" s="263"/>
      <c r="Q22" s="264"/>
      <c r="R22" s="265"/>
    </row>
    <row r="23" spans="1:18" ht="23.45" customHeight="1">
      <c r="A23" s="254">
        <v>3</v>
      </c>
      <c r="B23" s="612" t="s">
        <v>475</v>
      </c>
      <c r="C23" s="613"/>
      <c r="D23" s="614" t="s">
        <v>476</v>
      </c>
      <c r="E23" s="255">
        <f>'MaR Rozpočet'!F98</f>
        <v>0</v>
      </c>
      <c r="F23" s="256"/>
      <c r="G23" s="257">
        <v>11</v>
      </c>
      <c r="H23" s="615"/>
      <c r="I23" s="616"/>
      <c r="J23" s="255"/>
      <c r="K23" s="256"/>
      <c r="L23" s="257">
        <v>16</v>
      </c>
      <c r="M23" s="258" t="s">
        <v>477</v>
      </c>
      <c r="N23" s="261"/>
      <c r="O23" s="261"/>
      <c r="P23" s="263"/>
      <c r="Q23" s="264"/>
      <c r="R23" s="265"/>
    </row>
    <row r="24" spans="1:18" ht="23.45" customHeight="1">
      <c r="A24" s="254">
        <v>4</v>
      </c>
      <c r="B24" s="612" t="s">
        <v>478</v>
      </c>
      <c r="C24" s="613"/>
      <c r="D24" s="614"/>
      <c r="E24" s="255">
        <f>'MaR Rozpočet'!F99</f>
        <v>0</v>
      </c>
      <c r="F24" s="256"/>
      <c r="G24" s="257">
        <v>12</v>
      </c>
      <c r="H24" s="615"/>
      <c r="I24" s="616"/>
      <c r="J24" s="255"/>
      <c r="K24" s="256"/>
      <c r="L24" s="257">
        <v>17</v>
      </c>
      <c r="M24" s="258" t="s">
        <v>479</v>
      </c>
      <c r="N24" s="263"/>
      <c r="O24" s="259"/>
      <c r="P24" s="263"/>
      <c r="Q24" s="264"/>
      <c r="R24" s="265"/>
    </row>
    <row r="25" spans="1:18" ht="23.45" customHeight="1">
      <c r="A25" s="254">
        <v>5</v>
      </c>
      <c r="B25" s="609" t="s">
        <v>480</v>
      </c>
      <c r="C25" s="610"/>
      <c r="D25" s="611"/>
      <c r="E25" s="255">
        <f>'MaR Rozpočet'!F100</f>
        <v>0</v>
      </c>
      <c r="F25" s="256"/>
      <c r="G25" s="267"/>
      <c r="H25" s="268"/>
      <c r="I25" s="259"/>
      <c r="J25" s="269"/>
      <c r="K25" s="256"/>
      <c r="L25" s="257">
        <v>18</v>
      </c>
      <c r="M25" s="266" t="s">
        <v>481</v>
      </c>
      <c r="N25" s="261"/>
      <c r="O25" s="259"/>
      <c r="P25" s="270"/>
      <c r="Q25" s="264"/>
      <c r="R25" s="265"/>
    </row>
    <row r="26" spans="1:18" ht="23.45" customHeight="1">
      <c r="A26" s="254">
        <v>6</v>
      </c>
      <c r="B26" s="612"/>
      <c r="C26" s="613"/>
      <c r="D26" s="614"/>
      <c r="E26" s="255"/>
      <c r="F26" s="256"/>
      <c r="G26" s="267"/>
      <c r="H26" s="268"/>
      <c r="I26" s="259"/>
      <c r="J26" s="269"/>
      <c r="K26" s="256"/>
      <c r="L26" s="257">
        <v>19</v>
      </c>
      <c r="M26" s="266" t="s">
        <v>482</v>
      </c>
      <c r="N26" s="261"/>
      <c r="O26" s="261"/>
      <c r="P26" s="259"/>
      <c r="Q26" s="271">
        <v>0</v>
      </c>
      <c r="R26" s="265"/>
    </row>
    <row r="27" spans="1:18" ht="23.45" customHeight="1">
      <c r="A27" s="254">
        <v>7</v>
      </c>
      <c r="B27" s="612"/>
      <c r="C27" s="613"/>
      <c r="D27" s="614"/>
      <c r="E27" s="255"/>
      <c r="F27" s="256"/>
      <c r="G27" s="267"/>
      <c r="H27" s="268"/>
      <c r="I27" s="259"/>
      <c r="J27" s="269"/>
      <c r="K27" s="256"/>
      <c r="L27" s="257"/>
      <c r="M27" s="266"/>
      <c r="N27" s="261"/>
      <c r="O27" s="261"/>
      <c r="P27" s="259"/>
      <c r="Q27" s="271"/>
      <c r="R27" s="265"/>
    </row>
    <row r="28" spans="1:18" ht="23.45" customHeight="1">
      <c r="A28" s="254">
        <v>8</v>
      </c>
      <c r="B28" s="272" t="s">
        <v>483</v>
      </c>
      <c r="C28" s="261"/>
      <c r="D28" s="259"/>
      <c r="E28" s="255">
        <f>SUM(E21:E26)</f>
        <v>0</v>
      </c>
      <c r="F28" s="256"/>
      <c r="G28" s="257">
        <v>13</v>
      </c>
      <c r="H28" s="272" t="s">
        <v>484</v>
      </c>
      <c r="I28" s="259"/>
      <c r="J28" s="255">
        <f>SUM(J21:J24)</f>
        <v>0</v>
      </c>
      <c r="K28" s="256"/>
      <c r="L28" s="257">
        <v>20</v>
      </c>
      <c r="M28" s="272" t="s">
        <v>485</v>
      </c>
      <c r="N28" s="261"/>
      <c r="O28" s="261"/>
      <c r="P28" s="259"/>
      <c r="Q28" s="271">
        <v>0</v>
      </c>
      <c r="R28" s="265"/>
    </row>
    <row r="29" spans="1:18" ht="23.45" customHeight="1">
      <c r="A29" s="273">
        <v>21</v>
      </c>
      <c r="B29" s="603"/>
      <c r="C29" s="604"/>
      <c r="D29" s="605"/>
      <c r="E29" s="274"/>
      <c r="F29" s="275"/>
      <c r="G29" s="276">
        <v>22</v>
      </c>
      <c r="H29" s="277" t="s">
        <v>486</v>
      </c>
      <c r="I29" s="241"/>
      <c r="J29" s="278"/>
      <c r="K29" s="275"/>
      <c r="L29" s="276">
        <v>23</v>
      </c>
      <c r="M29" s="277" t="s">
        <v>30</v>
      </c>
      <c r="N29" s="240"/>
      <c r="O29" s="240"/>
      <c r="P29" s="241"/>
      <c r="Q29" s="279">
        <v>0</v>
      </c>
      <c r="R29" s="243"/>
    </row>
    <row r="30" spans="1:18" ht="15.75">
      <c r="A30" s="280" t="s">
        <v>446</v>
      </c>
      <c r="B30" s="281"/>
      <c r="C30" s="281"/>
      <c r="D30" s="281"/>
      <c r="E30" s="281"/>
      <c r="F30" s="282"/>
      <c r="G30" s="283"/>
      <c r="H30" s="281"/>
      <c r="I30" s="281"/>
      <c r="J30" s="281"/>
      <c r="K30" s="284"/>
      <c r="L30" s="252" t="s">
        <v>487</v>
      </c>
      <c r="M30" s="233"/>
      <c r="N30" s="249" t="s">
        <v>488</v>
      </c>
      <c r="O30" s="232"/>
      <c r="P30" s="232"/>
      <c r="Q30" s="232"/>
      <c r="R30" s="238"/>
    </row>
    <row r="31" spans="1:18" ht="27.95" customHeight="1">
      <c r="A31" s="285"/>
      <c r="B31" s="286"/>
      <c r="C31" s="286"/>
      <c r="D31" s="286"/>
      <c r="E31" s="286"/>
      <c r="F31" s="287"/>
      <c r="G31" s="288"/>
      <c r="H31" s="286"/>
      <c r="I31" s="289"/>
      <c r="J31" s="286"/>
      <c r="K31" s="290"/>
      <c r="L31" s="257">
        <v>24</v>
      </c>
      <c r="M31" s="258" t="s">
        <v>489</v>
      </c>
      <c r="N31" s="261"/>
      <c r="O31" s="261"/>
      <c r="P31" s="259"/>
      <c r="Q31" s="291">
        <f>E28+J28</f>
        <v>0</v>
      </c>
      <c r="R31" s="265"/>
    </row>
    <row r="32" spans="1:18">
      <c r="A32" s="292" t="s">
        <v>490</v>
      </c>
      <c r="B32" s="293"/>
      <c r="C32" s="293"/>
      <c r="D32" s="293"/>
      <c r="E32" s="293"/>
      <c r="F32" s="294"/>
      <c r="G32" s="295" t="s">
        <v>491</v>
      </c>
      <c r="H32" s="296"/>
      <c r="I32" s="293"/>
      <c r="J32" s="293"/>
      <c r="K32" s="297"/>
      <c r="L32" s="257">
        <v>25</v>
      </c>
      <c r="M32" s="298"/>
      <c r="N32" s="299"/>
      <c r="O32" s="300"/>
      <c r="P32" s="301" t="s">
        <v>127</v>
      </c>
      <c r="Q32" s="302"/>
      <c r="R32" s="303"/>
    </row>
    <row r="33" spans="1:18" ht="28.5" customHeight="1">
      <c r="A33" s="304" t="s">
        <v>443</v>
      </c>
      <c r="B33" s="305"/>
      <c r="C33" s="305"/>
      <c r="D33" s="305"/>
      <c r="E33" s="305"/>
      <c r="F33" s="306"/>
      <c r="G33" s="307"/>
      <c r="H33" s="305"/>
      <c r="I33" s="305"/>
      <c r="J33" s="305"/>
      <c r="K33" s="308"/>
      <c r="L33" s="257">
        <v>26</v>
      </c>
      <c r="M33" s="298">
        <v>21</v>
      </c>
      <c r="N33" s="299" t="s">
        <v>0</v>
      </c>
      <c r="O33" s="309">
        <f>Q31</f>
        <v>0</v>
      </c>
      <c r="P33" s="301" t="s">
        <v>127</v>
      </c>
      <c r="Q33" s="310">
        <f>O33*0.21</f>
        <v>0</v>
      </c>
      <c r="R33" s="265"/>
    </row>
    <row r="34" spans="1:18" ht="27.95" customHeight="1">
      <c r="A34" s="285"/>
      <c r="B34" s="286"/>
      <c r="C34" s="286"/>
      <c r="D34" s="286"/>
      <c r="E34" s="286"/>
      <c r="F34" s="287"/>
      <c r="G34" s="288"/>
      <c r="H34" s="286"/>
      <c r="I34" s="286"/>
      <c r="J34" s="286"/>
      <c r="K34" s="290"/>
      <c r="L34" s="276">
        <v>27</v>
      </c>
      <c r="M34" s="311" t="s">
        <v>492</v>
      </c>
      <c r="N34" s="240"/>
      <c r="O34" s="240"/>
      <c r="P34" s="241"/>
      <c r="Q34" s="312">
        <f>Q33+Q31</f>
        <v>0</v>
      </c>
      <c r="R34" s="243"/>
    </row>
    <row r="35" spans="1:18" ht="23.45" customHeight="1">
      <c r="A35" s="292" t="s">
        <v>490</v>
      </c>
      <c r="B35" s="293"/>
      <c r="C35" s="293"/>
      <c r="D35" s="293"/>
      <c r="E35" s="293"/>
      <c r="F35" s="294"/>
      <c r="G35" s="295" t="s">
        <v>491</v>
      </c>
      <c r="H35" s="293"/>
      <c r="I35" s="293"/>
      <c r="J35" s="293"/>
      <c r="K35" s="297"/>
      <c r="L35" s="252" t="s">
        <v>493</v>
      </c>
      <c r="M35" s="233"/>
      <c r="N35" s="249" t="s">
        <v>494</v>
      </c>
      <c r="O35" s="232"/>
      <c r="P35" s="233"/>
      <c r="Q35" s="234"/>
      <c r="R35" s="238"/>
    </row>
    <row r="36" spans="1:18" ht="28.5" customHeight="1">
      <c r="A36" s="304" t="s">
        <v>448</v>
      </c>
      <c r="B36" s="305"/>
      <c r="C36" s="305"/>
      <c r="D36" s="305"/>
      <c r="E36" s="305"/>
      <c r="F36" s="306"/>
      <c r="G36" s="307"/>
      <c r="H36" s="305"/>
      <c r="I36" s="305"/>
      <c r="J36" s="305"/>
      <c r="K36" s="308"/>
      <c r="L36" s="257">
        <v>28</v>
      </c>
      <c r="M36" s="258" t="s">
        <v>495</v>
      </c>
      <c r="N36" s="261"/>
      <c r="O36" s="261"/>
      <c r="P36" s="259"/>
      <c r="Q36" s="264"/>
      <c r="R36" s="265"/>
    </row>
    <row r="37" spans="1:18" ht="15.95" customHeight="1">
      <c r="A37" s="285"/>
      <c r="B37" s="286"/>
      <c r="C37" s="286"/>
      <c r="D37" s="286"/>
      <c r="E37" s="286"/>
      <c r="F37" s="287"/>
      <c r="G37" s="288"/>
      <c r="H37" s="286"/>
      <c r="I37" s="286"/>
      <c r="J37" s="286"/>
      <c r="K37" s="290"/>
      <c r="L37" s="257">
        <v>29</v>
      </c>
      <c r="M37" s="258" t="s">
        <v>496</v>
      </c>
      <c r="N37" s="261"/>
      <c r="O37" s="261"/>
      <c r="P37" s="259"/>
      <c r="Q37" s="271">
        <v>0</v>
      </c>
      <c r="R37" s="265"/>
    </row>
    <row r="38" spans="1:18" ht="15.95" customHeight="1" thickBot="1">
      <c r="A38" s="313" t="s">
        <v>490</v>
      </c>
      <c r="B38" s="314"/>
      <c r="C38" s="314"/>
      <c r="D38" s="314"/>
      <c r="E38" s="314"/>
      <c r="F38" s="315"/>
      <c r="G38" s="316" t="s">
        <v>491</v>
      </c>
      <c r="H38" s="314"/>
      <c r="I38" s="314"/>
      <c r="J38" s="314"/>
      <c r="K38" s="317"/>
      <c r="L38" s="318">
        <v>30</v>
      </c>
      <c r="M38" s="319" t="s">
        <v>497</v>
      </c>
      <c r="N38" s="320"/>
      <c r="O38" s="320"/>
      <c r="P38" s="321"/>
      <c r="Q38" s="322">
        <v>0</v>
      </c>
      <c r="R38" s="323"/>
    </row>
  </sheetData>
  <mergeCells count="12">
    <mergeCell ref="B29:D29"/>
    <mergeCell ref="E6:J6"/>
    <mergeCell ref="B21:D21"/>
    <mergeCell ref="B22:D22"/>
    <mergeCell ref="H22:I22"/>
    <mergeCell ref="B23:D23"/>
    <mergeCell ref="H23:I23"/>
    <mergeCell ref="B24:D24"/>
    <mergeCell ref="H24:I24"/>
    <mergeCell ref="B25:D25"/>
    <mergeCell ref="B26:D26"/>
    <mergeCell ref="B27:D27"/>
  </mergeCells>
  <pageMargins left="0.70866141732283472" right="0.43307086614173229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105"/>
  <sheetViews>
    <sheetView topLeftCell="A70" workbookViewId="0">
      <selection activeCell="F110" sqref="A1:F110"/>
    </sheetView>
  </sheetViews>
  <sheetFormatPr defaultRowHeight="12.75"/>
  <cols>
    <col min="1" max="1" width="4.85546875" customWidth="1"/>
    <col min="2" max="2" width="52.28515625" customWidth="1"/>
    <col min="3" max="3" width="4.7109375" customWidth="1"/>
    <col min="4" max="4" width="6.42578125" customWidth="1"/>
    <col min="5" max="5" width="10.42578125" style="139" customWidth="1"/>
    <col min="6" max="6" width="15.7109375" style="139" customWidth="1"/>
    <col min="7" max="7" width="8.85546875" style="4" customWidth="1"/>
    <col min="257" max="257" width="4.85546875" customWidth="1"/>
    <col min="258" max="258" width="52.28515625" customWidth="1"/>
    <col min="259" max="259" width="4.7109375" customWidth="1"/>
    <col min="260" max="260" width="6.42578125" customWidth="1"/>
    <col min="261" max="261" width="10.42578125" customWidth="1"/>
    <col min="262" max="262" width="15.7109375" customWidth="1"/>
    <col min="263" max="263" width="8.85546875" customWidth="1"/>
    <col min="513" max="513" width="4.85546875" customWidth="1"/>
    <col min="514" max="514" width="52.28515625" customWidth="1"/>
    <col min="515" max="515" width="4.7109375" customWidth="1"/>
    <col min="516" max="516" width="6.42578125" customWidth="1"/>
    <col min="517" max="517" width="10.42578125" customWidth="1"/>
    <col min="518" max="518" width="15.7109375" customWidth="1"/>
    <col min="519" max="519" width="8.85546875" customWidth="1"/>
    <col min="769" max="769" width="4.85546875" customWidth="1"/>
    <col min="770" max="770" width="52.28515625" customWidth="1"/>
    <col min="771" max="771" width="4.7109375" customWidth="1"/>
    <col min="772" max="772" width="6.42578125" customWidth="1"/>
    <col min="773" max="773" width="10.42578125" customWidth="1"/>
    <col min="774" max="774" width="15.7109375" customWidth="1"/>
    <col min="775" max="775" width="8.85546875" customWidth="1"/>
    <col min="1025" max="1025" width="4.85546875" customWidth="1"/>
    <col min="1026" max="1026" width="52.28515625" customWidth="1"/>
    <col min="1027" max="1027" width="4.7109375" customWidth="1"/>
    <col min="1028" max="1028" width="6.42578125" customWidth="1"/>
    <col min="1029" max="1029" width="10.42578125" customWidth="1"/>
    <col min="1030" max="1030" width="15.7109375" customWidth="1"/>
    <col min="1031" max="1031" width="8.85546875" customWidth="1"/>
    <col min="1281" max="1281" width="4.85546875" customWidth="1"/>
    <col min="1282" max="1282" width="52.28515625" customWidth="1"/>
    <col min="1283" max="1283" width="4.7109375" customWidth="1"/>
    <col min="1284" max="1284" width="6.42578125" customWidth="1"/>
    <col min="1285" max="1285" width="10.42578125" customWidth="1"/>
    <col min="1286" max="1286" width="15.7109375" customWidth="1"/>
    <col min="1287" max="1287" width="8.85546875" customWidth="1"/>
    <col min="1537" max="1537" width="4.85546875" customWidth="1"/>
    <col min="1538" max="1538" width="52.28515625" customWidth="1"/>
    <col min="1539" max="1539" width="4.7109375" customWidth="1"/>
    <col min="1540" max="1540" width="6.42578125" customWidth="1"/>
    <col min="1541" max="1541" width="10.42578125" customWidth="1"/>
    <col min="1542" max="1542" width="15.7109375" customWidth="1"/>
    <col min="1543" max="1543" width="8.85546875" customWidth="1"/>
    <col min="1793" max="1793" width="4.85546875" customWidth="1"/>
    <col min="1794" max="1794" width="52.28515625" customWidth="1"/>
    <col min="1795" max="1795" width="4.7109375" customWidth="1"/>
    <col min="1796" max="1796" width="6.42578125" customWidth="1"/>
    <col min="1797" max="1797" width="10.42578125" customWidth="1"/>
    <col min="1798" max="1798" width="15.7109375" customWidth="1"/>
    <col min="1799" max="1799" width="8.85546875" customWidth="1"/>
    <col min="2049" max="2049" width="4.85546875" customWidth="1"/>
    <col min="2050" max="2050" width="52.28515625" customWidth="1"/>
    <col min="2051" max="2051" width="4.7109375" customWidth="1"/>
    <col min="2052" max="2052" width="6.42578125" customWidth="1"/>
    <col min="2053" max="2053" width="10.42578125" customWidth="1"/>
    <col min="2054" max="2054" width="15.7109375" customWidth="1"/>
    <col min="2055" max="2055" width="8.85546875" customWidth="1"/>
    <col min="2305" max="2305" width="4.85546875" customWidth="1"/>
    <col min="2306" max="2306" width="52.28515625" customWidth="1"/>
    <col min="2307" max="2307" width="4.7109375" customWidth="1"/>
    <col min="2308" max="2308" width="6.42578125" customWidth="1"/>
    <col min="2309" max="2309" width="10.42578125" customWidth="1"/>
    <col min="2310" max="2310" width="15.7109375" customWidth="1"/>
    <col min="2311" max="2311" width="8.85546875" customWidth="1"/>
    <col min="2561" max="2561" width="4.85546875" customWidth="1"/>
    <col min="2562" max="2562" width="52.28515625" customWidth="1"/>
    <col min="2563" max="2563" width="4.7109375" customWidth="1"/>
    <col min="2564" max="2564" width="6.42578125" customWidth="1"/>
    <col min="2565" max="2565" width="10.42578125" customWidth="1"/>
    <col min="2566" max="2566" width="15.7109375" customWidth="1"/>
    <col min="2567" max="2567" width="8.85546875" customWidth="1"/>
    <col min="2817" max="2817" width="4.85546875" customWidth="1"/>
    <col min="2818" max="2818" width="52.28515625" customWidth="1"/>
    <col min="2819" max="2819" width="4.7109375" customWidth="1"/>
    <col min="2820" max="2820" width="6.42578125" customWidth="1"/>
    <col min="2821" max="2821" width="10.42578125" customWidth="1"/>
    <col min="2822" max="2822" width="15.7109375" customWidth="1"/>
    <col min="2823" max="2823" width="8.85546875" customWidth="1"/>
    <col min="3073" max="3073" width="4.85546875" customWidth="1"/>
    <col min="3074" max="3074" width="52.28515625" customWidth="1"/>
    <col min="3075" max="3075" width="4.7109375" customWidth="1"/>
    <col min="3076" max="3076" width="6.42578125" customWidth="1"/>
    <col min="3077" max="3077" width="10.42578125" customWidth="1"/>
    <col min="3078" max="3078" width="15.7109375" customWidth="1"/>
    <col min="3079" max="3079" width="8.85546875" customWidth="1"/>
    <col min="3329" max="3329" width="4.85546875" customWidth="1"/>
    <col min="3330" max="3330" width="52.28515625" customWidth="1"/>
    <col min="3331" max="3331" width="4.7109375" customWidth="1"/>
    <col min="3332" max="3332" width="6.42578125" customWidth="1"/>
    <col min="3333" max="3333" width="10.42578125" customWidth="1"/>
    <col min="3334" max="3334" width="15.7109375" customWidth="1"/>
    <col min="3335" max="3335" width="8.85546875" customWidth="1"/>
    <col min="3585" max="3585" width="4.85546875" customWidth="1"/>
    <col min="3586" max="3586" width="52.28515625" customWidth="1"/>
    <col min="3587" max="3587" width="4.7109375" customWidth="1"/>
    <col min="3588" max="3588" width="6.42578125" customWidth="1"/>
    <col min="3589" max="3589" width="10.42578125" customWidth="1"/>
    <col min="3590" max="3590" width="15.7109375" customWidth="1"/>
    <col min="3591" max="3591" width="8.85546875" customWidth="1"/>
    <col min="3841" max="3841" width="4.85546875" customWidth="1"/>
    <col min="3842" max="3842" width="52.28515625" customWidth="1"/>
    <col min="3843" max="3843" width="4.7109375" customWidth="1"/>
    <col min="3844" max="3844" width="6.42578125" customWidth="1"/>
    <col min="3845" max="3845" width="10.42578125" customWidth="1"/>
    <col min="3846" max="3846" width="15.7109375" customWidth="1"/>
    <col min="3847" max="3847" width="8.85546875" customWidth="1"/>
    <col min="4097" max="4097" width="4.85546875" customWidth="1"/>
    <col min="4098" max="4098" width="52.28515625" customWidth="1"/>
    <col min="4099" max="4099" width="4.7109375" customWidth="1"/>
    <col min="4100" max="4100" width="6.42578125" customWidth="1"/>
    <col min="4101" max="4101" width="10.42578125" customWidth="1"/>
    <col min="4102" max="4102" width="15.7109375" customWidth="1"/>
    <col min="4103" max="4103" width="8.85546875" customWidth="1"/>
    <col min="4353" max="4353" width="4.85546875" customWidth="1"/>
    <col min="4354" max="4354" width="52.28515625" customWidth="1"/>
    <col min="4355" max="4355" width="4.7109375" customWidth="1"/>
    <col min="4356" max="4356" width="6.42578125" customWidth="1"/>
    <col min="4357" max="4357" width="10.42578125" customWidth="1"/>
    <col min="4358" max="4358" width="15.7109375" customWidth="1"/>
    <col min="4359" max="4359" width="8.85546875" customWidth="1"/>
    <col min="4609" max="4609" width="4.85546875" customWidth="1"/>
    <col min="4610" max="4610" width="52.28515625" customWidth="1"/>
    <col min="4611" max="4611" width="4.7109375" customWidth="1"/>
    <col min="4612" max="4612" width="6.42578125" customWidth="1"/>
    <col min="4613" max="4613" width="10.42578125" customWidth="1"/>
    <col min="4614" max="4614" width="15.7109375" customWidth="1"/>
    <col min="4615" max="4615" width="8.85546875" customWidth="1"/>
    <col min="4865" max="4865" width="4.85546875" customWidth="1"/>
    <col min="4866" max="4866" width="52.28515625" customWidth="1"/>
    <col min="4867" max="4867" width="4.7109375" customWidth="1"/>
    <col min="4868" max="4868" width="6.42578125" customWidth="1"/>
    <col min="4869" max="4869" width="10.42578125" customWidth="1"/>
    <col min="4870" max="4870" width="15.7109375" customWidth="1"/>
    <col min="4871" max="4871" width="8.85546875" customWidth="1"/>
    <col min="5121" max="5121" width="4.85546875" customWidth="1"/>
    <col min="5122" max="5122" width="52.28515625" customWidth="1"/>
    <col min="5123" max="5123" width="4.7109375" customWidth="1"/>
    <col min="5124" max="5124" width="6.42578125" customWidth="1"/>
    <col min="5125" max="5125" width="10.42578125" customWidth="1"/>
    <col min="5126" max="5126" width="15.7109375" customWidth="1"/>
    <col min="5127" max="5127" width="8.85546875" customWidth="1"/>
    <col min="5377" max="5377" width="4.85546875" customWidth="1"/>
    <col min="5378" max="5378" width="52.28515625" customWidth="1"/>
    <col min="5379" max="5379" width="4.7109375" customWidth="1"/>
    <col min="5380" max="5380" width="6.42578125" customWidth="1"/>
    <col min="5381" max="5381" width="10.42578125" customWidth="1"/>
    <col min="5382" max="5382" width="15.7109375" customWidth="1"/>
    <col min="5383" max="5383" width="8.85546875" customWidth="1"/>
    <col min="5633" max="5633" width="4.85546875" customWidth="1"/>
    <col min="5634" max="5634" width="52.28515625" customWidth="1"/>
    <col min="5635" max="5635" width="4.7109375" customWidth="1"/>
    <col min="5636" max="5636" width="6.42578125" customWidth="1"/>
    <col min="5637" max="5637" width="10.42578125" customWidth="1"/>
    <col min="5638" max="5638" width="15.7109375" customWidth="1"/>
    <col min="5639" max="5639" width="8.85546875" customWidth="1"/>
    <col min="5889" max="5889" width="4.85546875" customWidth="1"/>
    <col min="5890" max="5890" width="52.28515625" customWidth="1"/>
    <col min="5891" max="5891" width="4.7109375" customWidth="1"/>
    <col min="5892" max="5892" width="6.42578125" customWidth="1"/>
    <col min="5893" max="5893" width="10.42578125" customWidth="1"/>
    <col min="5894" max="5894" width="15.7109375" customWidth="1"/>
    <col min="5895" max="5895" width="8.85546875" customWidth="1"/>
    <col min="6145" max="6145" width="4.85546875" customWidth="1"/>
    <col min="6146" max="6146" width="52.28515625" customWidth="1"/>
    <col min="6147" max="6147" width="4.7109375" customWidth="1"/>
    <col min="6148" max="6148" width="6.42578125" customWidth="1"/>
    <col min="6149" max="6149" width="10.42578125" customWidth="1"/>
    <col min="6150" max="6150" width="15.7109375" customWidth="1"/>
    <col min="6151" max="6151" width="8.85546875" customWidth="1"/>
    <col min="6401" max="6401" width="4.85546875" customWidth="1"/>
    <col min="6402" max="6402" width="52.28515625" customWidth="1"/>
    <col min="6403" max="6403" width="4.7109375" customWidth="1"/>
    <col min="6404" max="6404" width="6.42578125" customWidth="1"/>
    <col min="6405" max="6405" width="10.42578125" customWidth="1"/>
    <col min="6406" max="6406" width="15.7109375" customWidth="1"/>
    <col min="6407" max="6407" width="8.85546875" customWidth="1"/>
    <col min="6657" max="6657" width="4.85546875" customWidth="1"/>
    <col min="6658" max="6658" width="52.28515625" customWidth="1"/>
    <col min="6659" max="6659" width="4.7109375" customWidth="1"/>
    <col min="6660" max="6660" width="6.42578125" customWidth="1"/>
    <col min="6661" max="6661" width="10.42578125" customWidth="1"/>
    <col min="6662" max="6662" width="15.7109375" customWidth="1"/>
    <col min="6663" max="6663" width="8.85546875" customWidth="1"/>
    <col min="6913" max="6913" width="4.85546875" customWidth="1"/>
    <col min="6914" max="6914" width="52.28515625" customWidth="1"/>
    <col min="6915" max="6915" width="4.7109375" customWidth="1"/>
    <col min="6916" max="6916" width="6.42578125" customWidth="1"/>
    <col min="6917" max="6917" width="10.42578125" customWidth="1"/>
    <col min="6918" max="6918" width="15.7109375" customWidth="1"/>
    <col min="6919" max="6919" width="8.85546875" customWidth="1"/>
    <col min="7169" max="7169" width="4.85546875" customWidth="1"/>
    <col min="7170" max="7170" width="52.28515625" customWidth="1"/>
    <col min="7171" max="7171" width="4.7109375" customWidth="1"/>
    <col min="7172" max="7172" width="6.42578125" customWidth="1"/>
    <col min="7173" max="7173" width="10.42578125" customWidth="1"/>
    <col min="7174" max="7174" width="15.7109375" customWidth="1"/>
    <col min="7175" max="7175" width="8.85546875" customWidth="1"/>
    <col min="7425" max="7425" width="4.85546875" customWidth="1"/>
    <col min="7426" max="7426" width="52.28515625" customWidth="1"/>
    <col min="7427" max="7427" width="4.7109375" customWidth="1"/>
    <col min="7428" max="7428" width="6.42578125" customWidth="1"/>
    <col min="7429" max="7429" width="10.42578125" customWidth="1"/>
    <col min="7430" max="7430" width="15.7109375" customWidth="1"/>
    <col min="7431" max="7431" width="8.85546875" customWidth="1"/>
    <col min="7681" max="7681" width="4.85546875" customWidth="1"/>
    <col min="7682" max="7682" width="52.28515625" customWidth="1"/>
    <col min="7683" max="7683" width="4.7109375" customWidth="1"/>
    <col min="7684" max="7684" width="6.42578125" customWidth="1"/>
    <col min="7685" max="7685" width="10.42578125" customWidth="1"/>
    <col min="7686" max="7686" width="15.7109375" customWidth="1"/>
    <col min="7687" max="7687" width="8.85546875" customWidth="1"/>
    <col min="7937" max="7937" width="4.85546875" customWidth="1"/>
    <col min="7938" max="7938" width="52.28515625" customWidth="1"/>
    <col min="7939" max="7939" width="4.7109375" customWidth="1"/>
    <col min="7940" max="7940" width="6.42578125" customWidth="1"/>
    <col min="7941" max="7941" width="10.42578125" customWidth="1"/>
    <col min="7942" max="7942" width="15.7109375" customWidth="1"/>
    <col min="7943" max="7943" width="8.85546875" customWidth="1"/>
    <col min="8193" max="8193" width="4.85546875" customWidth="1"/>
    <col min="8194" max="8194" width="52.28515625" customWidth="1"/>
    <col min="8195" max="8195" width="4.7109375" customWidth="1"/>
    <col min="8196" max="8196" width="6.42578125" customWidth="1"/>
    <col min="8197" max="8197" width="10.42578125" customWidth="1"/>
    <col min="8198" max="8198" width="15.7109375" customWidth="1"/>
    <col min="8199" max="8199" width="8.85546875" customWidth="1"/>
    <col min="8449" max="8449" width="4.85546875" customWidth="1"/>
    <col min="8450" max="8450" width="52.28515625" customWidth="1"/>
    <col min="8451" max="8451" width="4.7109375" customWidth="1"/>
    <col min="8452" max="8452" width="6.42578125" customWidth="1"/>
    <col min="8453" max="8453" width="10.42578125" customWidth="1"/>
    <col min="8454" max="8454" width="15.7109375" customWidth="1"/>
    <col min="8455" max="8455" width="8.85546875" customWidth="1"/>
    <col min="8705" max="8705" width="4.85546875" customWidth="1"/>
    <col min="8706" max="8706" width="52.28515625" customWidth="1"/>
    <col min="8707" max="8707" width="4.7109375" customWidth="1"/>
    <col min="8708" max="8708" width="6.42578125" customWidth="1"/>
    <col min="8709" max="8709" width="10.42578125" customWidth="1"/>
    <col min="8710" max="8710" width="15.7109375" customWidth="1"/>
    <col min="8711" max="8711" width="8.85546875" customWidth="1"/>
    <col min="8961" max="8961" width="4.85546875" customWidth="1"/>
    <col min="8962" max="8962" width="52.28515625" customWidth="1"/>
    <col min="8963" max="8963" width="4.7109375" customWidth="1"/>
    <col min="8964" max="8964" width="6.42578125" customWidth="1"/>
    <col min="8965" max="8965" width="10.42578125" customWidth="1"/>
    <col min="8966" max="8966" width="15.7109375" customWidth="1"/>
    <col min="8967" max="8967" width="8.85546875" customWidth="1"/>
    <col min="9217" max="9217" width="4.85546875" customWidth="1"/>
    <col min="9218" max="9218" width="52.28515625" customWidth="1"/>
    <col min="9219" max="9219" width="4.7109375" customWidth="1"/>
    <col min="9220" max="9220" width="6.42578125" customWidth="1"/>
    <col min="9221" max="9221" width="10.42578125" customWidth="1"/>
    <col min="9222" max="9222" width="15.7109375" customWidth="1"/>
    <col min="9223" max="9223" width="8.85546875" customWidth="1"/>
    <col min="9473" max="9473" width="4.85546875" customWidth="1"/>
    <col min="9474" max="9474" width="52.28515625" customWidth="1"/>
    <col min="9475" max="9475" width="4.7109375" customWidth="1"/>
    <col min="9476" max="9476" width="6.42578125" customWidth="1"/>
    <col min="9477" max="9477" width="10.42578125" customWidth="1"/>
    <col min="9478" max="9478" width="15.7109375" customWidth="1"/>
    <col min="9479" max="9479" width="8.85546875" customWidth="1"/>
    <col min="9729" max="9729" width="4.85546875" customWidth="1"/>
    <col min="9730" max="9730" width="52.28515625" customWidth="1"/>
    <col min="9731" max="9731" width="4.7109375" customWidth="1"/>
    <col min="9732" max="9732" width="6.42578125" customWidth="1"/>
    <col min="9733" max="9733" width="10.42578125" customWidth="1"/>
    <col min="9734" max="9734" width="15.7109375" customWidth="1"/>
    <col min="9735" max="9735" width="8.85546875" customWidth="1"/>
    <col min="9985" max="9985" width="4.85546875" customWidth="1"/>
    <col min="9986" max="9986" width="52.28515625" customWidth="1"/>
    <col min="9987" max="9987" width="4.7109375" customWidth="1"/>
    <col min="9988" max="9988" width="6.42578125" customWidth="1"/>
    <col min="9989" max="9989" width="10.42578125" customWidth="1"/>
    <col min="9990" max="9990" width="15.7109375" customWidth="1"/>
    <col min="9991" max="9991" width="8.85546875" customWidth="1"/>
    <col min="10241" max="10241" width="4.85546875" customWidth="1"/>
    <col min="10242" max="10242" width="52.28515625" customWidth="1"/>
    <col min="10243" max="10243" width="4.7109375" customWidth="1"/>
    <col min="10244" max="10244" width="6.42578125" customWidth="1"/>
    <col min="10245" max="10245" width="10.42578125" customWidth="1"/>
    <col min="10246" max="10246" width="15.7109375" customWidth="1"/>
    <col min="10247" max="10247" width="8.85546875" customWidth="1"/>
    <col min="10497" max="10497" width="4.85546875" customWidth="1"/>
    <col min="10498" max="10498" width="52.28515625" customWidth="1"/>
    <col min="10499" max="10499" width="4.7109375" customWidth="1"/>
    <col min="10500" max="10500" width="6.42578125" customWidth="1"/>
    <col min="10501" max="10501" width="10.42578125" customWidth="1"/>
    <col min="10502" max="10502" width="15.7109375" customWidth="1"/>
    <col min="10503" max="10503" width="8.85546875" customWidth="1"/>
    <col min="10753" max="10753" width="4.85546875" customWidth="1"/>
    <col min="10754" max="10754" width="52.28515625" customWidth="1"/>
    <col min="10755" max="10755" width="4.7109375" customWidth="1"/>
    <col min="10756" max="10756" width="6.42578125" customWidth="1"/>
    <col min="10757" max="10757" width="10.42578125" customWidth="1"/>
    <col min="10758" max="10758" width="15.7109375" customWidth="1"/>
    <col min="10759" max="10759" width="8.85546875" customWidth="1"/>
    <col min="11009" max="11009" width="4.85546875" customWidth="1"/>
    <col min="11010" max="11010" width="52.28515625" customWidth="1"/>
    <col min="11011" max="11011" width="4.7109375" customWidth="1"/>
    <col min="11012" max="11012" width="6.42578125" customWidth="1"/>
    <col min="11013" max="11013" width="10.42578125" customWidth="1"/>
    <col min="11014" max="11014" width="15.7109375" customWidth="1"/>
    <col min="11015" max="11015" width="8.85546875" customWidth="1"/>
    <col min="11265" max="11265" width="4.85546875" customWidth="1"/>
    <col min="11266" max="11266" width="52.28515625" customWidth="1"/>
    <col min="11267" max="11267" width="4.7109375" customWidth="1"/>
    <col min="11268" max="11268" width="6.42578125" customWidth="1"/>
    <col min="11269" max="11269" width="10.42578125" customWidth="1"/>
    <col min="11270" max="11270" width="15.7109375" customWidth="1"/>
    <col min="11271" max="11271" width="8.85546875" customWidth="1"/>
    <col min="11521" max="11521" width="4.85546875" customWidth="1"/>
    <col min="11522" max="11522" width="52.28515625" customWidth="1"/>
    <col min="11523" max="11523" width="4.7109375" customWidth="1"/>
    <col min="11524" max="11524" width="6.42578125" customWidth="1"/>
    <col min="11525" max="11525" width="10.42578125" customWidth="1"/>
    <col min="11526" max="11526" width="15.7109375" customWidth="1"/>
    <col min="11527" max="11527" width="8.85546875" customWidth="1"/>
    <col min="11777" max="11777" width="4.85546875" customWidth="1"/>
    <col min="11778" max="11778" width="52.28515625" customWidth="1"/>
    <col min="11779" max="11779" width="4.7109375" customWidth="1"/>
    <col min="11780" max="11780" width="6.42578125" customWidth="1"/>
    <col min="11781" max="11781" width="10.42578125" customWidth="1"/>
    <col min="11782" max="11782" width="15.7109375" customWidth="1"/>
    <col min="11783" max="11783" width="8.85546875" customWidth="1"/>
    <col min="12033" max="12033" width="4.85546875" customWidth="1"/>
    <col min="12034" max="12034" width="52.28515625" customWidth="1"/>
    <col min="12035" max="12035" width="4.7109375" customWidth="1"/>
    <col min="12036" max="12036" width="6.42578125" customWidth="1"/>
    <col min="12037" max="12037" width="10.42578125" customWidth="1"/>
    <col min="12038" max="12038" width="15.7109375" customWidth="1"/>
    <col min="12039" max="12039" width="8.85546875" customWidth="1"/>
    <col min="12289" max="12289" width="4.85546875" customWidth="1"/>
    <col min="12290" max="12290" width="52.28515625" customWidth="1"/>
    <col min="12291" max="12291" width="4.7109375" customWidth="1"/>
    <col min="12292" max="12292" width="6.42578125" customWidth="1"/>
    <col min="12293" max="12293" width="10.42578125" customWidth="1"/>
    <col min="12294" max="12294" width="15.7109375" customWidth="1"/>
    <col min="12295" max="12295" width="8.85546875" customWidth="1"/>
    <col min="12545" max="12545" width="4.85546875" customWidth="1"/>
    <col min="12546" max="12546" width="52.28515625" customWidth="1"/>
    <col min="12547" max="12547" width="4.7109375" customWidth="1"/>
    <col min="12548" max="12548" width="6.42578125" customWidth="1"/>
    <col min="12549" max="12549" width="10.42578125" customWidth="1"/>
    <col min="12550" max="12550" width="15.7109375" customWidth="1"/>
    <col min="12551" max="12551" width="8.85546875" customWidth="1"/>
    <col min="12801" max="12801" width="4.85546875" customWidth="1"/>
    <col min="12802" max="12802" width="52.28515625" customWidth="1"/>
    <col min="12803" max="12803" width="4.7109375" customWidth="1"/>
    <col min="12804" max="12804" width="6.42578125" customWidth="1"/>
    <col min="12805" max="12805" width="10.42578125" customWidth="1"/>
    <col min="12806" max="12806" width="15.7109375" customWidth="1"/>
    <col min="12807" max="12807" width="8.85546875" customWidth="1"/>
    <col min="13057" max="13057" width="4.85546875" customWidth="1"/>
    <col min="13058" max="13058" width="52.28515625" customWidth="1"/>
    <col min="13059" max="13059" width="4.7109375" customWidth="1"/>
    <col min="13060" max="13060" width="6.42578125" customWidth="1"/>
    <col min="13061" max="13061" width="10.42578125" customWidth="1"/>
    <col min="13062" max="13062" width="15.7109375" customWidth="1"/>
    <col min="13063" max="13063" width="8.85546875" customWidth="1"/>
    <col min="13313" max="13313" width="4.85546875" customWidth="1"/>
    <col min="13314" max="13314" width="52.28515625" customWidth="1"/>
    <col min="13315" max="13315" width="4.7109375" customWidth="1"/>
    <col min="13316" max="13316" width="6.42578125" customWidth="1"/>
    <col min="13317" max="13317" width="10.42578125" customWidth="1"/>
    <col min="13318" max="13318" width="15.7109375" customWidth="1"/>
    <col min="13319" max="13319" width="8.85546875" customWidth="1"/>
    <col min="13569" max="13569" width="4.85546875" customWidth="1"/>
    <col min="13570" max="13570" width="52.28515625" customWidth="1"/>
    <col min="13571" max="13571" width="4.7109375" customWidth="1"/>
    <col min="13572" max="13572" width="6.42578125" customWidth="1"/>
    <col min="13573" max="13573" width="10.42578125" customWidth="1"/>
    <col min="13574" max="13574" width="15.7109375" customWidth="1"/>
    <col min="13575" max="13575" width="8.85546875" customWidth="1"/>
    <col min="13825" max="13825" width="4.85546875" customWidth="1"/>
    <col min="13826" max="13826" width="52.28515625" customWidth="1"/>
    <col min="13827" max="13827" width="4.7109375" customWidth="1"/>
    <col min="13828" max="13828" width="6.42578125" customWidth="1"/>
    <col min="13829" max="13829" width="10.42578125" customWidth="1"/>
    <col min="13830" max="13830" width="15.7109375" customWidth="1"/>
    <col min="13831" max="13831" width="8.85546875" customWidth="1"/>
    <col min="14081" max="14081" width="4.85546875" customWidth="1"/>
    <col min="14082" max="14082" width="52.28515625" customWidth="1"/>
    <col min="14083" max="14083" width="4.7109375" customWidth="1"/>
    <col min="14084" max="14084" width="6.42578125" customWidth="1"/>
    <col min="14085" max="14085" width="10.42578125" customWidth="1"/>
    <col min="14086" max="14086" width="15.7109375" customWidth="1"/>
    <col min="14087" max="14087" width="8.85546875" customWidth="1"/>
    <col min="14337" max="14337" width="4.85546875" customWidth="1"/>
    <col min="14338" max="14338" width="52.28515625" customWidth="1"/>
    <col min="14339" max="14339" width="4.7109375" customWidth="1"/>
    <col min="14340" max="14340" width="6.42578125" customWidth="1"/>
    <col min="14341" max="14341" width="10.42578125" customWidth="1"/>
    <col min="14342" max="14342" width="15.7109375" customWidth="1"/>
    <col min="14343" max="14343" width="8.85546875" customWidth="1"/>
    <col min="14593" max="14593" width="4.85546875" customWidth="1"/>
    <col min="14594" max="14594" width="52.28515625" customWidth="1"/>
    <col min="14595" max="14595" width="4.7109375" customWidth="1"/>
    <col min="14596" max="14596" width="6.42578125" customWidth="1"/>
    <col min="14597" max="14597" width="10.42578125" customWidth="1"/>
    <col min="14598" max="14598" width="15.7109375" customWidth="1"/>
    <col min="14599" max="14599" width="8.85546875" customWidth="1"/>
    <col min="14849" max="14849" width="4.85546875" customWidth="1"/>
    <col min="14850" max="14850" width="52.28515625" customWidth="1"/>
    <col min="14851" max="14851" width="4.7109375" customWidth="1"/>
    <col min="14852" max="14852" width="6.42578125" customWidth="1"/>
    <col min="14853" max="14853" width="10.42578125" customWidth="1"/>
    <col min="14854" max="14854" width="15.7109375" customWidth="1"/>
    <col min="14855" max="14855" width="8.85546875" customWidth="1"/>
    <col min="15105" max="15105" width="4.85546875" customWidth="1"/>
    <col min="15106" max="15106" width="52.28515625" customWidth="1"/>
    <col min="15107" max="15107" width="4.7109375" customWidth="1"/>
    <col min="15108" max="15108" width="6.42578125" customWidth="1"/>
    <col min="15109" max="15109" width="10.42578125" customWidth="1"/>
    <col min="15110" max="15110" width="15.7109375" customWidth="1"/>
    <col min="15111" max="15111" width="8.85546875" customWidth="1"/>
    <col min="15361" max="15361" width="4.85546875" customWidth="1"/>
    <col min="15362" max="15362" width="52.28515625" customWidth="1"/>
    <col min="15363" max="15363" width="4.7109375" customWidth="1"/>
    <col min="15364" max="15364" width="6.42578125" customWidth="1"/>
    <col min="15365" max="15365" width="10.42578125" customWidth="1"/>
    <col min="15366" max="15366" width="15.7109375" customWidth="1"/>
    <col min="15367" max="15367" width="8.85546875" customWidth="1"/>
    <col min="15617" max="15617" width="4.85546875" customWidth="1"/>
    <col min="15618" max="15618" width="52.28515625" customWidth="1"/>
    <col min="15619" max="15619" width="4.7109375" customWidth="1"/>
    <col min="15620" max="15620" width="6.42578125" customWidth="1"/>
    <col min="15621" max="15621" width="10.42578125" customWidth="1"/>
    <col min="15622" max="15622" width="15.7109375" customWidth="1"/>
    <col min="15623" max="15623" width="8.85546875" customWidth="1"/>
    <col min="15873" max="15873" width="4.85546875" customWidth="1"/>
    <col min="15874" max="15874" width="52.28515625" customWidth="1"/>
    <col min="15875" max="15875" width="4.7109375" customWidth="1"/>
    <col min="15876" max="15876" width="6.42578125" customWidth="1"/>
    <col min="15877" max="15877" width="10.42578125" customWidth="1"/>
    <col min="15878" max="15878" width="15.7109375" customWidth="1"/>
    <col min="15879" max="15879" width="8.85546875" customWidth="1"/>
    <col min="16129" max="16129" width="4.85546875" customWidth="1"/>
    <col min="16130" max="16130" width="52.28515625" customWidth="1"/>
    <col min="16131" max="16131" width="4.7109375" customWidth="1"/>
    <col min="16132" max="16132" width="6.42578125" customWidth="1"/>
    <col min="16133" max="16133" width="10.42578125" customWidth="1"/>
    <col min="16134" max="16134" width="15.7109375" customWidth="1"/>
    <col min="16135" max="16135" width="8.85546875" customWidth="1"/>
  </cols>
  <sheetData>
    <row r="1" spans="1:6" ht="16.5" thickBot="1">
      <c r="A1" s="324" t="s">
        <v>498</v>
      </c>
      <c r="B1" s="325" t="s">
        <v>499</v>
      </c>
      <c r="C1" s="326" t="s">
        <v>500</v>
      </c>
      <c r="D1" s="327" t="s">
        <v>501</v>
      </c>
      <c r="E1" s="328" t="s">
        <v>502</v>
      </c>
      <c r="F1" s="329" t="s">
        <v>31</v>
      </c>
    </row>
    <row r="2" spans="1:6" ht="5.25" customHeight="1" thickBot="1">
      <c r="A2" s="330"/>
      <c r="B2" s="331"/>
      <c r="C2" s="332"/>
      <c r="D2" s="333"/>
      <c r="E2" s="334"/>
      <c r="F2" s="335"/>
    </row>
    <row r="3" spans="1:6" ht="15.75">
      <c r="A3" s="336"/>
      <c r="B3" s="337" t="s">
        <v>503</v>
      </c>
      <c r="C3" s="338"/>
      <c r="D3" s="339"/>
      <c r="E3" s="340"/>
      <c r="F3" s="341"/>
    </row>
    <row r="4" spans="1:6" ht="25.5">
      <c r="A4" s="342" t="s">
        <v>504</v>
      </c>
      <c r="B4" s="343" t="s">
        <v>505</v>
      </c>
      <c r="C4" s="344" t="s">
        <v>217</v>
      </c>
      <c r="D4" s="345">
        <v>1</v>
      </c>
      <c r="E4" s="346"/>
      <c r="F4" s="347">
        <f>D4*E4</f>
        <v>0</v>
      </c>
    </row>
    <row r="5" spans="1:6">
      <c r="A5" s="342" t="s">
        <v>506</v>
      </c>
      <c r="B5" s="348" t="s">
        <v>507</v>
      </c>
      <c r="C5" s="344" t="s">
        <v>217</v>
      </c>
      <c r="D5" s="345">
        <v>1</v>
      </c>
      <c r="E5" s="349"/>
      <c r="F5" s="350">
        <f>D5*E5</f>
        <v>0</v>
      </c>
    </row>
    <row r="6" spans="1:6">
      <c r="A6" s="342" t="s">
        <v>508</v>
      </c>
      <c r="B6" s="348" t="s">
        <v>509</v>
      </c>
      <c r="C6" s="344" t="s">
        <v>217</v>
      </c>
      <c r="D6" s="345">
        <v>1</v>
      </c>
      <c r="E6" s="349"/>
      <c r="F6" s="350">
        <f>D6*E6</f>
        <v>0</v>
      </c>
    </row>
    <row r="7" spans="1:6">
      <c r="A7" s="342" t="s">
        <v>510</v>
      </c>
      <c r="B7" s="351" t="s">
        <v>511</v>
      </c>
      <c r="C7" s="344" t="s">
        <v>217</v>
      </c>
      <c r="D7" s="345">
        <v>1</v>
      </c>
      <c r="E7" s="349"/>
      <c r="F7" s="350">
        <f>D7*E7</f>
        <v>0</v>
      </c>
    </row>
    <row r="8" spans="1:6" ht="25.5">
      <c r="A8" s="342" t="s">
        <v>512</v>
      </c>
      <c r="B8" s="352" t="s">
        <v>513</v>
      </c>
      <c r="C8" s="344" t="s">
        <v>217</v>
      </c>
      <c r="D8" s="345">
        <v>1</v>
      </c>
      <c r="E8" s="346"/>
      <c r="F8" s="347">
        <f>D8*E8</f>
        <v>0</v>
      </c>
    </row>
    <row r="9" spans="1:6">
      <c r="A9" s="342"/>
      <c r="B9" s="353" t="s">
        <v>514</v>
      </c>
      <c r="C9" s="344"/>
      <c r="D9" s="345"/>
      <c r="E9" s="349"/>
      <c r="F9" s="354">
        <f>SUM(F4:F8)</f>
        <v>0</v>
      </c>
    </row>
    <row r="10" spans="1:6">
      <c r="A10" s="342"/>
      <c r="B10" s="348"/>
      <c r="C10" s="344"/>
      <c r="D10" s="345"/>
      <c r="E10" s="349"/>
      <c r="F10" s="350"/>
    </row>
    <row r="11" spans="1:6" ht="15.75">
      <c r="A11" s="342"/>
      <c r="B11" s="355" t="s">
        <v>515</v>
      </c>
      <c r="C11" s="344"/>
      <c r="D11" s="345"/>
      <c r="E11" s="349"/>
      <c r="F11" s="354"/>
    </row>
    <row r="12" spans="1:6" ht="25.5">
      <c r="A12" s="342" t="s">
        <v>516</v>
      </c>
      <c r="B12" s="352" t="s">
        <v>517</v>
      </c>
      <c r="C12" s="344" t="s">
        <v>217</v>
      </c>
      <c r="D12" s="345">
        <v>3</v>
      </c>
      <c r="E12" s="346"/>
      <c r="F12" s="347">
        <f t="shared" ref="F12:F19" si="0">D12*E12</f>
        <v>0</v>
      </c>
    </row>
    <row r="13" spans="1:6">
      <c r="A13" s="342" t="s">
        <v>518</v>
      </c>
      <c r="B13" s="348" t="s">
        <v>519</v>
      </c>
      <c r="C13" s="344" t="s">
        <v>217</v>
      </c>
      <c r="D13" s="345">
        <v>2</v>
      </c>
      <c r="E13" s="349"/>
      <c r="F13" s="347">
        <f t="shared" si="0"/>
        <v>0</v>
      </c>
    </row>
    <row r="14" spans="1:6" ht="25.5">
      <c r="A14" s="342" t="s">
        <v>520</v>
      </c>
      <c r="B14" s="352" t="s">
        <v>521</v>
      </c>
      <c r="C14" s="344" t="s">
        <v>217</v>
      </c>
      <c r="D14" s="345">
        <v>4</v>
      </c>
      <c r="E14" s="346"/>
      <c r="F14" s="347">
        <f t="shared" si="0"/>
        <v>0</v>
      </c>
    </row>
    <row r="15" spans="1:6">
      <c r="A15" s="342" t="s">
        <v>522</v>
      </c>
      <c r="B15" s="348" t="s">
        <v>523</v>
      </c>
      <c r="C15" s="344" t="s">
        <v>217</v>
      </c>
      <c r="D15" s="345">
        <v>2</v>
      </c>
      <c r="E15" s="349"/>
      <c r="F15" s="347">
        <f t="shared" si="0"/>
        <v>0</v>
      </c>
    </row>
    <row r="16" spans="1:6">
      <c r="A16" s="342" t="s">
        <v>524</v>
      </c>
      <c r="B16" s="348" t="s">
        <v>525</v>
      </c>
      <c r="C16" s="344" t="s">
        <v>217</v>
      </c>
      <c r="D16" s="345">
        <v>1</v>
      </c>
      <c r="E16" s="349"/>
      <c r="F16" s="347">
        <f t="shared" si="0"/>
        <v>0</v>
      </c>
    </row>
    <row r="17" spans="1:6">
      <c r="A17" s="342" t="s">
        <v>526</v>
      </c>
      <c r="B17" s="348" t="s">
        <v>527</v>
      </c>
      <c r="C17" s="344" t="s">
        <v>217</v>
      </c>
      <c r="D17" s="345">
        <v>2</v>
      </c>
      <c r="E17" s="349"/>
      <c r="F17" s="347">
        <f t="shared" si="0"/>
        <v>0</v>
      </c>
    </row>
    <row r="18" spans="1:6">
      <c r="A18" s="342" t="s">
        <v>528</v>
      </c>
      <c r="B18" s="348" t="s">
        <v>529</v>
      </c>
      <c r="C18" s="344" t="s">
        <v>217</v>
      </c>
      <c r="D18" s="345">
        <v>2</v>
      </c>
      <c r="E18" s="349"/>
      <c r="F18" s="347">
        <f t="shared" si="0"/>
        <v>0</v>
      </c>
    </row>
    <row r="19" spans="1:6">
      <c r="A19" s="342" t="s">
        <v>530</v>
      </c>
      <c r="B19" s="348" t="s">
        <v>531</v>
      </c>
      <c r="C19" s="344" t="s">
        <v>217</v>
      </c>
      <c r="D19" s="345">
        <v>2</v>
      </c>
      <c r="E19" s="349"/>
      <c r="F19" s="347">
        <f t="shared" si="0"/>
        <v>0</v>
      </c>
    </row>
    <row r="20" spans="1:6">
      <c r="A20" s="342"/>
      <c r="B20" s="356" t="s">
        <v>514</v>
      </c>
      <c r="C20" s="344"/>
      <c r="D20" s="345"/>
      <c r="E20" s="349"/>
      <c r="F20" s="354">
        <f>SUM(F12:F19)</f>
        <v>0</v>
      </c>
    </row>
    <row r="21" spans="1:6">
      <c r="A21" s="342"/>
      <c r="B21" s="348"/>
      <c r="C21" s="344"/>
      <c r="D21" s="345"/>
      <c r="E21" s="349"/>
      <c r="F21" s="350"/>
    </row>
    <row r="22" spans="1:6" ht="15.75">
      <c r="A22" s="357"/>
      <c r="B22" s="358" t="s">
        <v>532</v>
      </c>
      <c r="C22" s="359"/>
      <c r="D22" s="360"/>
      <c r="E22" s="349"/>
      <c r="F22" s="350"/>
    </row>
    <row r="23" spans="1:6" ht="25.5">
      <c r="A23" s="342" t="s">
        <v>533</v>
      </c>
      <c r="B23" s="352" t="s">
        <v>534</v>
      </c>
      <c r="C23" s="344" t="s">
        <v>217</v>
      </c>
      <c r="D23" s="345">
        <v>1</v>
      </c>
      <c r="E23" s="346"/>
      <c r="F23" s="347">
        <f t="shared" ref="F23:F31" si="1">D23*E23</f>
        <v>0</v>
      </c>
    </row>
    <row r="24" spans="1:6">
      <c r="A24" s="342" t="s">
        <v>535</v>
      </c>
      <c r="B24" s="352" t="s">
        <v>536</v>
      </c>
      <c r="C24" s="344" t="s">
        <v>217</v>
      </c>
      <c r="D24" s="345">
        <v>2</v>
      </c>
      <c r="E24" s="346"/>
      <c r="F24" s="347">
        <f t="shared" si="1"/>
        <v>0</v>
      </c>
    </row>
    <row r="25" spans="1:6">
      <c r="A25" s="342" t="s">
        <v>537</v>
      </c>
      <c r="B25" s="352" t="s">
        <v>538</v>
      </c>
      <c r="C25" s="344" t="s">
        <v>217</v>
      </c>
      <c r="D25" s="345">
        <v>2</v>
      </c>
      <c r="E25" s="346"/>
      <c r="F25" s="347">
        <f t="shared" si="1"/>
        <v>0</v>
      </c>
    </row>
    <row r="26" spans="1:6">
      <c r="A26" s="342" t="s">
        <v>539</v>
      </c>
      <c r="B26" s="352" t="s">
        <v>540</v>
      </c>
      <c r="C26" s="344" t="s">
        <v>217</v>
      </c>
      <c r="D26" s="345">
        <v>1</v>
      </c>
      <c r="E26" s="346"/>
      <c r="F26" s="347">
        <f t="shared" si="1"/>
        <v>0</v>
      </c>
    </row>
    <row r="27" spans="1:6" ht="25.5">
      <c r="A27" s="342" t="s">
        <v>541</v>
      </c>
      <c r="B27" s="352" t="s">
        <v>542</v>
      </c>
      <c r="C27" s="344" t="s">
        <v>217</v>
      </c>
      <c r="D27" s="345">
        <v>1</v>
      </c>
      <c r="E27" s="346"/>
      <c r="F27" s="347">
        <f t="shared" si="1"/>
        <v>0</v>
      </c>
    </row>
    <row r="28" spans="1:6">
      <c r="A28" s="342" t="s">
        <v>543</v>
      </c>
      <c r="B28" s="348" t="s">
        <v>544</v>
      </c>
      <c r="C28" s="344" t="s">
        <v>545</v>
      </c>
      <c r="D28" s="345">
        <v>74</v>
      </c>
      <c r="E28" s="349"/>
      <c r="F28" s="347">
        <f t="shared" si="1"/>
        <v>0</v>
      </c>
    </row>
    <row r="29" spans="1:6">
      <c r="A29" s="342" t="s">
        <v>546</v>
      </c>
      <c r="B29" s="348" t="s">
        <v>547</v>
      </c>
      <c r="C29" s="344" t="s">
        <v>545</v>
      </c>
      <c r="D29" s="345">
        <v>50</v>
      </c>
      <c r="E29" s="349"/>
      <c r="F29" s="347">
        <f t="shared" si="1"/>
        <v>0</v>
      </c>
    </row>
    <row r="30" spans="1:6">
      <c r="A30" s="342" t="s">
        <v>548</v>
      </c>
      <c r="B30" s="348" t="s">
        <v>549</v>
      </c>
      <c r="C30" s="344" t="s">
        <v>217</v>
      </c>
      <c r="D30" s="345">
        <v>2</v>
      </c>
      <c r="E30" s="349"/>
      <c r="F30" s="347">
        <f t="shared" si="1"/>
        <v>0</v>
      </c>
    </row>
    <row r="31" spans="1:6">
      <c r="A31" s="342" t="s">
        <v>550</v>
      </c>
      <c r="B31" s="356" t="s">
        <v>551</v>
      </c>
      <c r="C31" s="344" t="s">
        <v>217</v>
      </c>
      <c r="D31" s="345">
        <v>74</v>
      </c>
      <c r="E31" s="349"/>
      <c r="F31" s="347">
        <f t="shared" si="1"/>
        <v>0</v>
      </c>
    </row>
    <row r="32" spans="1:6">
      <c r="A32" s="342"/>
      <c r="B32" s="356" t="s">
        <v>514</v>
      </c>
      <c r="C32" s="344"/>
      <c r="D32" s="345"/>
      <c r="E32" s="349"/>
      <c r="F32" s="354">
        <f>SUM(F23:F31)</f>
        <v>0</v>
      </c>
    </row>
    <row r="33" spans="1:6">
      <c r="A33" s="342"/>
      <c r="B33" s="348"/>
      <c r="C33" s="344"/>
      <c r="D33" s="345"/>
      <c r="E33" s="349"/>
      <c r="F33" s="350"/>
    </row>
    <row r="34" spans="1:6" ht="15.75">
      <c r="A34" s="361"/>
      <c r="B34" s="358" t="s">
        <v>552</v>
      </c>
      <c r="C34" s="359"/>
      <c r="D34" s="360"/>
      <c r="E34" s="362"/>
      <c r="F34" s="350"/>
    </row>
    <row r="35" spans="1:6">
      <c r="A35" s="342" t="s">
        <v>553</v>
      </c>
      <c r="B35" s="348" t="s">
        <v>554</v>
      </c>
      <c r="C35" s="344" t="s">
        <v>224</v>
      </c>
      <c r="D35" s="363">
        <v>426</v>
      </c>
      <c r="E35" s="349"/>
      <c r="F35" s="350">
        <f t="shared" ref="F35:F58" si="2">D35*E35</f>
        <v>0</v>
      </c>
    </row>
    <row r="36" spans="1:6">
      <c r="A36" s="342" t="s">
        <v>555</v>
      </c>
      <c r="B36" s="348" t="s">
        <v>556</v>
      </c>
      <c r="C36" s="344" t="s">
        <v>224</v>
      </c>
      <c r="D36" s="363">
        <v>202</v>
      </c>
      <c r="E36" s="349"/>
      <c r="F36" s="350">
        <f t="shared" si="2"/>
        <v>0</v>
      </c>
    </row>
    <row r="37" spans="1:6">
      <c r="A37" s="342" t="s">
        <v>557</v>
      </c>
      <c r="B37" s="348" t="s">
        <v>558</v>
      </c>
      <c r="C37" s="344" t="s">
        <v>224</v>
      </c>
      <c r="D37" s="363">
        <v>184</v>
      </c>
      <c r="E37" s="349"/>
      <c r="F37" s="350">
        <f t="shared" si="2"/>
        <v>0</v>
      </c>
    </row>
    <row r="38" spans="1:6">
      <c r="A38" s="342" t="s">
        <v>559</v>
      </c>
      <c r="B38" s="348" t="s">
        <v>560</v>
      </c>
      <c r="C38" s="344" t="s">
        <v>224</v>
      </c>
      <c r="D38" s="363">
        <v>48</v>
      </c>
      <c r="E38" s="349"/>
      <c r="F38" s="350">
        <f t="shared" si="2"/>
        <v>0</v>
      </c>
    </row>
    <row r="39" spans="1:6">
      <c r="A39" s="342" t="s">
        <v>561</v>
      </c>
      <c r="B39" s="348" t="s">
        <v>562</v>
      </c>
      <c r="C39" s="344" t="s">
        <v>224</v>
      </c>
      <c r="D39" s="363">
        <v>56</v>
      </c>
      <c r="E39" s="349"/>
      <c r="F39" s="350">
        <f t="shared" si="2"/>
        <v>0</v>
      </c>
    </row>
    <row r="40" spans="1:6">
      <c r="A40" s="342" t="s">
        <v>563</v>
      </c>
      <c r="B40" s="348" t="s">
        <v>564</v>
      </c>
      <c r="C40" s="344" t="s">
        <v>224</v>
      </c>
      <c r="D40" s="345">
        <v>44</v>
      </c>
      <c r="E40" s="349"/>
      <c r="F40" s="350">
        <f t="shared" si="2"/>
        <v>0</v>
      </c>
    </row>
    <row r="41" spans="1:6">
      <c r="A41" s="342" t="s">
        <v>565</v>
      </c>
      <c r="B41" s="348" t="s">
        <v>566</v>
      </c>
      <c r="C41" s="344" t="s">
        <v>224</v>
      </c>
      <c r="D41" s="363">
        <v>22</v>
      </c>
      <c r="E41" s="349"/>
      <c r="F41" s="350">
        <f t="shared" si="2"/>
        <v>0</v>
      </c>
    </row>
    <row r="42" spans="1:6">
      <c r="A42" s="342" t="s">
        <v>567</v>
      </c>
      <c r="B42" s="348" t="s">
        <v>568</v>
      </c>
      <c r="C42" s="344" t="s">
        <v>224</v>
      </c>
      <c r="D42" s="363">
        <v>86</v>
      </c>
      <c r="E42" s="349"/>
      <c r="F42" s="350">
        <f t="shared" si="2"/>
        <v>0</v>
      </c>
    </row>
    <row r="43" spans="1:6">
      <c r="A43" s="342" t="s">
        <v>569</v>
      </c>
      <c r="B43" s="348" t="s">
        <v>570</v>
      </c>
      <c r="C43" s="344" t="s">
        <v>224</v>
      </c>
      <c r="D43" s="345">
        <v>24</v>
      </c>
      <c r="E43" s="349"/>
      <c r="F43" s="350">
        <f t="shared" si="2"/>
        <v>0</v>
      </c>
    </row>
    <row r="44" spans="1:6">
      <c r="A44" s="342" t="s">
        <v>571</v>
      </c>
      <c r="B44" s="348" t="s">
        <v>572</v>
      </c>
      <c r="C44" s="344" t="s">
        <v>224</v>
      </c>
      <c r="D44" s="345">
        <v>78</v>
      </c>
      <c r="E44" s="349"/>
      <c r="F44" s="350">
        <f t="shared" si="2"/>
        <v>0</v>
      </c>
    </row>
    <row r="45" spans="1:6">
      <c r="A45" s="342" t="s">
        <v>573</v>
      </c>
      <c r="B45" s="348" t="s">
        <v>574</v>
      </c>
      <c r="C45" s="344" t="s">
        <v>224</v>
      </c>
      <c r="D45" s="345">
        <v>6</v>
      </c>
      <c r="E45" s="349"/>
      <c r="F45" s="350">
        <f t="shared" si="2"/>
        <v>0</v>
      </c>
    </row>
    <row r="46" spans="1:6">
      <c r="A46" s="342" t="s">
        <v>575</v>
      </c>
      <c r="B46" s="348" t="s">
        <v>576</v>
      </c>
      <c r="C46" s="344" t="s">
        <v>217</v>
      </c>
      <c r="D46" s="345">
        <v>3</v>
      </c>
      <c r="E46" s="349"/>
      <c r="F46" s="350">
        <f t="shared" si="2"/>
        <v>0</v>
      </c>
    </row>
    <row r="47" spans="1:6">
      <c r="A47" s="342" t="s">
        <v>577</v>
      </c>
      <c r="B47" s="348" t="s">
        <v>578</v>
      </c>
      <c r="C47" s="344" t="s">
        <v>217</v>
      </c>
      <c r="D47" s="345">
        <v>3</v>
      </c>
      <c r="E47" s="349"/>
      <c r="F47" s="350">
        <f t="shared" si="2"/>
        <v>0</v>
      </c>
    </row>
    <row r="48" spans="1:6">
      <c r="A48" s="342" t="s">
        <v>579</v>
      </c>
      <c r="B48" s="348" t="s">
        <v>580</v>
      </c>
      <c r="C48" s="344" t="s">
        <v>217</v>
      </c>
      <c r="D48" s="345">
        <v>10</v>
      </c>
      <c r="E48" s="349"/>
      <c r="F48" s="350">
        <f t="shared" si="2"/>
        <v>0</v>
      </c>
    </row>
    <row r="49" spans="1:6">
      <c r="A49" s="342" t="s">
        <v>581</v>
      </c>
      <c r="B49" s="348" t="s">
        <v>582</v>
      </c>
      <c r="C49" s="344" t="s">
        <v>217</v>
      </c>
      <c r="D49" s="345">
        <v>10</v>
      </c>
      <c r="E49" s="349"/>
      <c r="F49" s="350">
        <f t="shared" si="2"/>
        <v>0</v>
      </c>
    </row>
    <row r="50" spans="1:6">
      <c r="A50" s="342" t="s">
        <v>583</v>
      </c>
      <c r="B50" s="348" t="s">
        <v>584</v>
      </c>
      <c r="C50" s="344" t="s">
        <v>217</v>
      </c>
      <c r="D50" s="345">
        <v>30</v>
      </c>
      <c r="E50" s="349"/>
      <c r="F50" s="350">
        <f t="shared" si="2"/>
        <v>0</v>
      </c>
    </row>
    <row r="51" spans="1:6">
      <c r="A51" s="342" t="s">
        <v>585</v>
      </c>
      <c r="B51" s="348" t="s">
        <v>586</v>
      </c>
      <c r="C51" s="344" t="s">
        <v>224</v>
      </c>
      <c r="D51" s="345">
        <v>10</v>
      </c>
      <c r="E51" s="349"/>
      <c r="F51" s="350">
        <f t="shared" si="2"/>
        <v>0</v>
      </c>
    </row>
    <row r="52" spans="1:6">
      <c r="A52" s="342" t="s">
        <v>587</v>
      </c>
      <c r="B52" s="348" t="s">
        <v>588</v>
      </c>
      <c r="C52" s="344" t="s">
        <v>224</v>
      </c>
      <c r="D52" s="345">
        <v>10</v>
      </c>
      <c r="E52" s="349"/>
      <c r="F52" s="350">
        <f t="shared" si="2"/>
        <v>0</v>
      </c>
    </row>
    <row r="53" spans="1:6">
      <c r="A53" s="342" t="s">
        <v>589</v>
      </c>
      <c r="B53" s="351" t="s">
        <v>590</v>
      </c>
      <c r="C53" s="344" t="s">
        <v>224</v>
      </c>
      <c r="D53" s="345">
        <v>10</v>
      </c>
      <c r="E53" s="349"/>
      <c r="F53" s="350">
        <f t="shared" si="2"/>
        <v>0</v>
      </c>
    </row>
    <row r="54" spans="1:6">
      <c r="A54" s="342" t="s">
        <v>591</v>
      </c>
      <c r="B54" s="353" t="s">
        <v>592</v>
      </c>
      <c r="C54" s="344" t="s">
        <v>217</v>
      </c>
      <c r="D54" s="345">
        <v>5</v>
      </c>
      <c r="E54" s="349"/>
      <c r="F54" s="350">
        <f t="shared" si="2"/>
        <v>0</v>
      </c>
    </row>
    <row r="55" spans="1:6">
      <c r="A55" s="342" t="s">
        <v>593</v>
      </c>
      <c r="B55" s="353" t="s">
        <v>594</v>
      </c>
      <c r="C55" s="344" t="s">
        <v>595</v>
      </c>
      <c r="D55" s="345">
        <v>4</v>
      </c>
      <c r="E55" s="349"/>
      <c r="F55" s="350">
        <f t="shared" si="2"/>
        <v>0</v>
      </c>
    </row>
    <row r="56" spans="1:6">
      <c r="A56" s="342" t="s">
        <v>596</v>
      </c>
      <c r="B56" s="348" t="s">
        <v>597</v>
      </c>
      <c r="C56" s="344" t="s">
        <v>224</v>
      </c>
      <c r="D56" s="345">
        <v>21</v>
      </c>
      <c r="E56" s="349"/>
      <c r="F56" s="350">
        <f t="shared" si="2"/>
        <v>0</v>
      </c>
    </row>
    <row r="57" spans="1:6">
      <c r="A57" s="342" t="s">
        <v>598</v>
      </c>
      <c r="B57" s="348" t="s">
        <v>599</v>
      </c>
      <c r="C57" s="344" t="s">
        <v>224</v>
      </c>
      <c r="D57" s="345">
        <v>28</v>
      </c>
      <c r="E57" s="349"/>
      <c r="F57" s="350">
        <f t="shared" si="2"/>
        <v>0</v>
      </c>
    </row>
    <row r="58" spans="1:6">
      <c r="A58" s="342" t="s">
        <v>600</v>
      </c>
      <c r="B58" s="348" t="s">
        <v>601</v>
      </c>
      <c r="C58" s="344" t="s">
        <v>217</v>
      </c>
      <c r="D58" s="345">
        <v>1</v>
      </c>
      <c r="E58" s="349"/>
      <c r="F58" s="350">
        <f t="shared" si="2"/>
        <v>0</v>
      </c>
    </row>
    <row r="59" spans="1:6">
      <c r="A59" s="342"/>
      <c r="B59" s="356" t="s">
        <v>602</v>
      </c>
      <c r="C59" s="344"/>
      <c r="D59" s="345"/>
      <c r="E59" s="349"/>
      <c r="F59" s="354">
        <f>SUM(F35:F58)</f>
        <v>0</v>
      </c>
    </row>
    <row r="60" spans="1:6">
      <c r="A60" s="342"/>
      <c r="B60" s="348"/>
      <c r="C60" s="344"/>
      <c r="D60" s="345"/>
      <c r="E60" s="349"/>
      <c r="F60" s="350"/>
    </row>
    <row r="61" spans="1:6" ht="15.75">
      <c r="A61" s="361"/>
      <c r="B61" s="355" t="s">
        <v>603</v>
      </c>
      <c r="C61" s="359"/>
      <c r="D61" s="360"/>
      <c r="E61" s="362"/>
      <c r="F61" s="350"/>
    </row>
    <row r="62" spans="1:6">
      <c r="A62" s="342" t="s">
        <v>604</v>
      </c>
      <c r="B62" s="348" t="s">
        <v>605</v>
      </c>
      <c r="C62" s="344" t="s">
        <v>217</v>
      </c>
      <c r="D62" s="345">
        <v>2</v>
      </c>
      <c r="E62" s="349"/>
      <c r="F62" s="350">
        <f t="shared" ref="F62:F76" si="3">D62*E62</f>
        <v>0</v>
      </c>
    </row>
    <row r="63" spans="1:6">
      <c r="A63" s="342" t="s">
        <v>606</v>
      </c>
      <c r="B63" s="348" t="s">
        <v>607</v>
      </c>
      <c r="C63" s="344" t="s">
        <v>217</v>
      </c>
      <c r="D63" s="345">
        <v>7</v>
      </c>
      <c r="E63" s="349"/>
      <c r="F63" s="350">
        <f t="shared" si="3"/>
        <v>0</v>
      </c>
    </row>
    <row r="64" spans="1:6">
      <c r="A64" s="342" t="s">
        <v>608</v>
      </c>
      <c r="B64" s="348" t="s">
        <v>609</v>
      </c>
      <c r="C64" s="344" t="s">
        <v>217</v>
      </c>
      <c r="D64" s="345">
        <v>2</v>
      </c>
      <c r="E64" s="349"/>
      <c r="F64" s="350">
        <f t="shared" si="3"/>
        <v>0</v>
      </c>
    </row>
    <row r="65" spans="1:6">
      <c r="A65" s="342" t="s">
        <v>610</v>
      </c>
      <c r="B65" s="348" t="s">
        <v>611</v>
      </c>
      <c r="C65" s="344" t="s">
        <v>217</v>
      </c>
      <c r="D65" s="345">
        <v>5</v>
      </c>
      <c r="E65" s="349"/>
      <c r="F65" s="350">
        <f t="shared" si="3"/>
        <v>0</v>
      </c>
    </row>
    <row r="66" spans="1:6">
      <c r="A66" s="342" t="s">
        <v>612</v>
      </c>
      <c r="B66" s="348" t="s">
        <v>613</v>
      </c>
      <c r="C66" s="344" t="s">
        <v>224</v>
      </c>
      <c r="D66" s="363">
        <f>SUM(D35:D39)</f>
        <v>916</v>
      </c>
      <c r="E66" s="349"/>
      <c r="F66" s="350">
        <f t="shared" si="3"/>
        <v>0</v>
      </c>
    </row>
    <row r="67" spans="1:6">
      <c r="A67" s="342" t="s">
        <v>614</v>
      </c>
      <c r="B67" s="348" t="s">
        <v>615</v>
      </c>
      <c r="C67" s="344" t="s">
        <v>224</v>
      </c>
      <c r="D67" s="363">
        <f>SUM(D40:D43)</f>
        <v>176</v>
      </c>
      <c r="E67" s="349"/>
      <c r="F67" s="350">
        <f t="shared" si="3"/>
        <v>0</v>
      </c>
    </row>
    <row r="68" spans="1:6">
      <c r="A68" s="342" t="s">
        <v>616</v>
      </c>
      <c r="B68" s="348" t="s">
        <v>617</v>
      </c>
      <c r="C68" s="344" t="s">
        <v>224</v>
      </c>
      <c r="D68" s="345">
        <f>D44</f>
        <v>78</v>
      </c>
      <c r="E68" s="349"/>
      <c r="F68" s="350">
        <f t="shared" si="3"/>
        <v>0</v>
      </c>
    </row>
    <row r="69" spans="1:6">
      <c r="A69" s="342" t="s">
        <v>618</v>
      </c>
      <c r="B69" s="348" t="s">
        <v>619</v>
      </c>
      <c r="C69" s="344" t="s">
        <v>224</v>
      </c>
      <c r="D69" s="345">
        <f>SUM(D45:D47)</f>
        <v>12</v>
      </c>
      <c r="E69" s="349"/>
      <c r="F69" s="350">
        <f t="shared" si="3"/>
        <v>0</v>
      </c>
    </row>
    <row r="70" spans="1:6">
      <c r="A70" s="342" t="s">
        <v>620</v>
      </c>
      <c r="B70" s="348" t="s">
        <v>621</v>
      </c>
      <c r="C70" s="344" t="s">
        <v>224</v>
      </c>
      <c r="D70" s="345">
        <f>D57</f>
        <v>28</v>
      </c>
      <c r="E70" s="349"/>
      <c r="F70" s="350">
        <f t="shared" si="3"/>
        <v>0</v>
      </c>
    </row>
    <row r="71" spans="1:6">
      <c r="A71" s="342" t="s">
        <v>622</v>
      </c>
      <c r="B71" s="348" t="s">
        <v>623</v>
      </c>
      <c r="C71" s="344" t="s">
        <v>217</v>
      </c>
      <c r="D71" s="345">
        <v>35</v>
      </c>
      <c r="E71" s="349"/>
      <c r="F71" s="350">
        <f t="shared" si="3"/>
        <v>0</v>
      </c>
    </row>
    <row r="72" spans="1:6">
      <c r="A72" s="342" t="s">
        <v>624</v>
      </c>
      <c r="B72" s="348" t="s">
        <v>625</v>
      </c>
      <c r="C72" s="344" t="s">
        <v>217</v>
      </c>
      <c r="D72" s="345">
        <v>24</v>
      </c>
      <c r="E72" s="349"/>
      <c r="F72" s="350">
        <f t="shared" si="3"/>
        <v>0</v>
      </c>
    </row>
    <row r="73" spans="1:6">
      <c r="A73" s="342" t="s">
        <v>626</v>
      </c>
      <c r="B73" s="348" t="s">
        <v>627</v>
      </c>
      <c r="C73" s="344" t="s">
        <v>217</v>
      </c>
      <c r="D73" s="345">
        <v>1</v>
      </c>
      <c r="E73" s="349"/>
      <c r="F73" s="350">
        <f t="shared" si="3"/>
        <v>0</v>
      </c>
    </row>
    <row r="74" spans="1:6">
      <c r="A74" s="342" t="s">
        <v>628</v>
      </c>
      <c r="B74" s="348" t="s">
        <v>629</v>
      </c>
      <c r="C74" s="344" t="s">
        <v>217</v>
      </c>
      <c r="D74" s="345">
        <v>3</v>
      </c>
      <c r="E74" s="349"/>
      <c r="F74" s="350">
        <f t="shared" si="3"/>
        <v>0</v>
      </c>
    </row>
    <row r="75" spans="1:6" ht="25.5">
      <c r="A75" s="342" t="s">
        <v>630</v>
      </c>
      <c r="B75" s="364" t="s">
        <v>631</v>
      </c>
      <c r="C75" s="344" t="s">
        <v>217</v>
      </c>
      <c r="D75" s="345">
        <v>12</v>
      </c>
      <c r="E75" s="346"/>
      <c r="F75" s="347">
        <f t="shared" si="3"/>
        <v>0</v>
      </c>
    </row>
    <row r="76" spans="1:6">
      <c r="A76" s="342" t="s">
        <v>632</v>
      </c>
      <c r="B76" s="348" t="s">
        <v>633</v>
      </c>
      <c r="C76" s="344" t="s">
        <v>217</v>
      </c>
      <c r="D76" s="345">
        <v>1</v>
      </c>
      <c r="E76" s="349"/>
      <c r="F76" s="350">
        <f t="shared" si="3"/>
        <v>0</v>
      </c>
    </row>
    <row r="77" spans="1:6" ht="15">
      <c r="A77" s="342"/>
      <c r="B77" s="356" t="s">
        <v>634</v>
      </c>
      <c r="C77" s="365"/>
      <c r="D77" s="366"/>
      <c r="E77" s="349"/>
      <c r="F77" s="354">
        <f>SUM(F62:F76)</f>
        <v>0</v>
      </c>
    </row>
    <row r="78" spans="1:6">
      <c r="A78" s="342"/>
      <c r="B78" s="348"/>
      <c r="C78" s="344"/>
      <c r="D78" s="345"/>
      <c r="E78" s="349"/>
      <c r="F78" s="350"/>
    </row>
    <row r="79" spans="1:6" ht="15.75">
      <c r="A79" s="342"/>
      <c r="B79" s="355" t="s">
        <v>635</v>
      </c>
      <c r="C79" s="365"/>
      <c r="D79" s="366"/>
      <c r="E79" s="349"/>
      <c r="F79" s="367"/>
    </row>
    <row r="80" spans="1:6">
      <c r="A80" s="342" t="s">
        <v>636</v>
      </c>
      <c r="B80" s="348" t="s">
        <v>637</v>
      </c>
      <c r="C80" s="344" t="s">
        <v>217</v>
      </c>
      <c r="D80" s="345">
        <v>1</v>
      </c>
      <c r="E80" s="349"/>
      <c r="F80" s="350">
        <f t="shared" ref="F80:F90" si="4">D80*E80</f>
        <v>0</v>
      </c>
    </row>
    <row r="81" spans="1:6">
      <c r="A81" s="342" t="s">
        <v>638</v>
      </c>
      <c r="B81" s="348" t="s">
        <v>639</v>
      </c>
      <c r="C81" s="344" t="s">
        <v>640</v>
      </c>
      <c r="D81" s="345">
        <v>32</v>
      </c>
      <c r="E81" s="349"/>
      <c r="F81" s="350">
        <f t="shared" si="4"/>
        <v>0</v>
      </c>
    </row>
    <row r="82" spans="1:6">
      <c r="A82" s="342" t="s">
        <v>641</v>
      </c>
      <c r="B82" s="368" t="s">
        <v>642</v>
      </c>
      <c r="C82" s="344" t="s">
        <v>643</v>
      </c>
      <c r="D82" s="345">
        <v>1</v>
      </c>
      <c r="E82" s="349"/>
      <c r="F82" s="350">
        <f t="shared" si="4"/>
        <v>0</v>
      </c>
    </row>
    <row r="83" spans="1:6">
      <c r="A83" s="342" t="s">
        <v>644</v>
      </c>
      <c r="B83" s="368" t="s">
        <v>645</v>
      </c>
      <c r="C83" s="344" t="s">
        <v>643</v>
      </c>
      <c r="D83" s="345">
        <v>1</v>
      </c>
      <c r="E83" s="349"/>
      <c r="F83" s="350">
        <f t="shared" si="4"/>
        <v>0</v>
      </c>
    </row>
    <row r="84" spans="1:6">
      <c r="A84" s="342" t="s">
        <v>646</v>
      </c>
      <c r="B84" s="368" t="s">
        <v>647</v>
      </c>
      <c r="C84" s="344" t="s">
        <v>217</v>
      </c>
      <c r="D84" s="345">
        <v>1</v>
      </c>
      <c r="E84" s="349"/>
      <c r="F84" s="350">
        <f t="shared" si="4"/>
        <v>0</v>
      </c>
    </row>
    <row r="85" spans="1:6">
      <c r="A85" s="342" t="s">
        <v>648</v>
      </c>
      <c r="B85" s="348" t="s">
        <v>649</v>
      </c>
      <c r="C85" s="344" t="s">
        <v>640</v>
      </c>
      <c r="D85" s="345">
        <v>1</v>
      </c>
      <c r="E85" s="349"/>
      <c r="F85" s="350">
        <f t="shared" si="4"/>
        <v>0</v>
      </c>
    </row>
    <row r="86" spans="1:6">
      <c r="A86" s="342" t="s">
        <v>650</v>
      </c>
      <c r="B86" s="348" t="s">
        <v>651</v>
      </c>
      <c r="C86" s="344" t="s">
        <v>640</v>
      </c>
      <c r="D86" s="345">
        <v>12</v>
      </c>
      <c r="E86" s="349"/>
      <c r="F86" s="350">
        <f t="shared" si="4"/>
        <v>0</v>
      </c>
    </row>
    <row r="87" spans="1:6">
      <c r="A87" s="342" t="s">
        <v>652</v>
      </c>
      <c r="B87" s="348" t="s">
        <v>653</v>
      </c>
      <c r="C87" s="344" t="s">
        <v>640</v>
      </c>
      <c r="D87" s="345">
        <v>4</v>
      </c>
      <c r="E87" s="349"/>
      <c r="F87" s="350">
        <f t="shared" si="4"/>
        <v>0</v>
      </c>
    </row>
    <row r="88" spans="1:6">
      <c r="A88" s="342" t="s">
        <v>654</v>
      </c>
      <c r="B88" s="348" t="s">
        <v>655</v>
      </c>
      <c r="C88" s="344" t="s">
        <v>640</v>
      </c>
      <c r="D88" s="345">
        <v>5</v>
      </c>
      <c r="E88" s="349"/>
      <c r="F88" s="350">
        <f t="shared" si="4"/>
        <v>0</v>
      </c>
    </row>
    <row r="89" spans="1:6">
      <c r="A89" s="342" t="s">
        <v>656</v>
      </c>
      <c r="B89" s="348" t="s">
        <v>471</v>
      </c>
      <c r="C89" s="344" t="s">
        <v>217</v>
      </c>
      <c r="D89" s="345">
        <v>1</v>
      </c>
      <c r="E89" s="349"/>
      <c r="F89" s="350">
        <f t="shared" si="4"/>
        <v>0</v>
      </c>
    </row>
    <row r="90" spans="1:6">
      <c r="A90" s="342" t="s">
        <v>657</v>
      </c>
      <c r="B90" s="356" t="s">
        <v>658</v>
      </c>
      <c r="C90" s="344" t="s">
        <v>217</v>
      </c>
      <c r="D90" s="345">
        <v>1</v>
      </c>
      <c r="E90" s="349"/>
      <c r="F90" s="350">
        <f t="shared" si="4"/>
        <v>0</v>
      </c>
    </row>
    <row r="91" spans="1:6" ht="15.75" thickBot="1">
      <c r="A91" s="369"/>
      <c r="B91" s="370" t="s">
        <v>634</v>
      </c>
      <c r="C91" s="371"/>
      <c r="D91" s="372"/>
      <c r="E91" s="373"/>
      <c r="F91" s="374">
        <f>SUM(F80:F90)</f>
        <v>0</v>
      </c>
    </row>
    <row r="94" spans="1:6" ht="15.75">
      <c r="B94" s="375" t="s">
        <v>659</v>
      </c>
      <c r="C94" s="376"/>
      <c r="D94" s="376"/>
      <c r="E94" s="377"/>
      <c r="F94" s="377"/>
    </row>
    <row r="95" spans="1:6" ht="15.75">
      <c r="B95" s="375"/>
      <c r="C95" s="376"/>
      <c r="D95" s="376"/>
      <c r="E95" s="377"/>
      <c r="F95" s="377"/>
    </row>
    <row r="96" spans="1:6">
      <c r="B96" s="378" t="s">
        <v>660</v>
      </c>
      <c r="E96"/>
      <c r="F96" s="379">
        <f>F9</f>
        <v>0</v>
      </c>
    </row>
    <row r="97" spans="2:6">
      <c r="B97" s="378" t="s">
        <v>661</v>
      </c>
      <c r="E97"/>
      <c r="F97" s="379">
        <f>F20</f>
        <v>0</v>
      </c>
    </row>
    <row r="98" spans="2:6">
      <c r="B98" s="378" t="s">
        <v>662</v>
      </c>
      <c r="E98"/>
      <c r="F98" s="379">
        <f>F32</f>
        <v>0</v>
      </c>
    </row>
    <row r="99" spans="2:6">
      <c r="B99" s="378" t="s">
        <v>663</v>
      </c>
      <c r="E99"/>
      <c r="F99" s="379">
        <f>F59</f>
        <v>0</v>
      </c>
    </row>
    <row r="100" spans="2:6">
      <c r="B100" s="378" t="s">
        <v>480</v>
      </c>
      <c r="E100"/>
      <c r="F100" s="379">
        <f>F77</f>
        <v>0</v>
      </c>
    </row>
    <row r="101" spans="2:6">
      <c r="B101" s="378" t="s">
        <v>664</v>
      </c>
      <c r="E101"/>
      <c r="F101" s="379">
        <f>F91</f>
        <v>0</v>
      </c>
    </row>
    <row r="102" spans="2:6">
      <c r="E102"/>
      <c r="F102"/>
    </row>
    <row r="103" spans="2:6" ht="15.75">
      <c r="B103" s="380" t="s">
        <v>665</v>
      </c>
      <c r="E103"/>
      <c r="F103" s="381">
        <f>SUM(F96:F102)</f>
        <v>0</v>
      </c>
    </row>
    <row r="104" spans="2:6">
      <c r="E104"/>
      <c r="F104"/>
    </row>
    <row r="105" spans="2:6">
      <c r="B105" s="378" t="s">
        <v>666</v>
      </c>
      <c r="E105"/>
      <c r="F105"/>
    </row>
  </sheetData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 alignWithMargins="0">
    <oddHeader>&amp;L&amp;8Biofyzikální ústav – laboratoř&amp;R&amp;8Měření a regulace</oddHeader>
    <oddFooter>&amp;L&amp;8DSP&amp;C&amp;P&amp;R&amp;8srpen /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78</vt:i4>
      </vt:variant>
    </vt:vector>
  </HeadingPairs>
  <TitlesOfParts>
    <vt:vector size="93" baseType="lpstr">
      <vt:lpstr>Pokyny pro vyplnění</vt:lpstr>
      <vt:lpstr>Stavba</vt:lpstr>
      <vt:lpstr>VzorPolozky</vt:lpstr>
      <vt:lpstr>01 10880_01 Pol</vt:lpstr>
      <vt:lpstr>01 10880_02 Pol</vt:lpstr>
      <vt:lpstr>01 10880_03 Pol</vt:lpstr>
      <vt:lpstr>01 10880_04 Pol</vt:lpstr>
      <vt:lpstr>01 10880_05 Pol</vt:lpstr>
      <vt:lpstr>Elektro Rek</vt:lpstr>
      <vt:lpstr>Elektro rozp</vt:lpstr>
      <vt:lpstr>01 10880_06 Pol</vt:lpstr>
      <vt:lpstr>VZT</vt:lpstr>
      <vt:lpstr>01 10880_07 Pol</vt:lpstr>
      <vt:lpstr>MaR Kryt</vt:lpstr>
      <vt:lpstr>MaR Rozpočet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D1C</vt:lpstr>
      <vt:lpstr>D1MA</vt:lpstr>
      <vt:lpstr>D1MO</vt:lpstr>
      <vt:lpstr>D1Z</vt:lpstr>
      <vt:lpstr>dadresa</vt:lpstr>
      <vt:lpstr>DCC</vt:lpstr>
      <vt:lpstr>DCMA</vt:lpstr>
      <vt:lpstr>DCMO</vt:lpstr>
      <vt:lpstr>Stavba!DIČ</vt:lpstr>
      <vt:lpstr>dmisto</vt:lpstr>
      <vt:lpstr>DPHSni</vt:lpstr>
      <vt:lpstr>DPHZakl</vt:lpstr>
      <vt:lpstr>Stavba!dpsc</vt:lpstr>
      <vt:lpstr>Stavba!IČO</vt:lpstr>
      <vt:lpstr>M1C</vt:lpstr>
      <vt:lpstr>M1MA</vt:lpstr>
      <vt:lpstr>M1MO</vt:lpstr>
      <vt:lpstr>M1Z</vt:lpstr>
      <vt:lpstr>MCC</vt:lpstr>
      <vt:lpstr>MCMA</vt:lpstr>
      <vt:lpstr>MCMO</vt:lpstr>
      <vt:lpstr>Mena</vt:lpstr>
      <vt:lpstr>MistoStavby</vt:lpstr>
      <vt:lpstr>nazevobjektu</vt:lpstr>
      <vt:lpstr>Stavba!NazevStavby</vt:lpstr>
      <vt:lpstr>NazevStavebnihoRozpoctu</vt:lpstr>
      <vt:lpstr>'01 10880_01 Pol'!Názvy_tisku</vt:lpstr>
      <vt:lpstr>'01 10880_02 Pol'!Názvy_tisku</vt:lpstr>
      <vt:lpstr>'01 10880_03 Pol'!Názvy_tisku</vt:lpstr>
      <vt:lpstr>'01 10880_04 Pol'!Názvy_tisku</vt:lpstr>
      <vt:lpstr>'01 10880_05 Pol'!Názvy_tisku</vt:lpstr>
      <vt:lpstr>'01 10880_06 Pol'!Názvy_tisku</vt:lpstr>
      <vt:lpstr>'01 10880_07 Pol'!Názvy_tisku</vt:lpstr>
      <vt:lpstr>VZT!Názvy_tisku</vt:lpstr>
      <vt:lpstr>oadresa</vt:lpstr>
      <vt:lpstr>Stavba!Objednatel</vt:lpstr>
      <vt:lpstr>Stavba!Objekt</vt:lpstr>
      <vt:lpstr>'01 10880_01 Pol'!Oblast_tisku</vt:lpstr>
      <vt:lpstr>'01 10880_02 Pol'!Oblast_tisku</vt:lpstr>
      <vt:lpstr>'01 10880_03 Pol'!Oblast_tisku</vt:lpstr>
      <vt:lpstr>'01 10880_04 Pol'!Oblast_tisku</vt:lpstr>
      <vt:lpstr>'01 10880_05 Pol'!Oblast_tisku</vt:lpstr>
      <vt:lpstr>'01 10880_06 Pol'!Oblast_tisku</vt:lpstr>
      <vt:lpstr>'01 10880_07 Pol'!Oblast_tisku</vt:lpstr>
      <vt:lpstr>'MaR Kryt'!Oblast_tisku</vt:lpstr>
      <vt:lpstr>'MaR Rozpočet'!Oblast_tisku</vt:lpstr>
      <vt:lpstr>Stavba!Oblast_tisku</vt:lpstr>
      <vt:lpstr>VZT!Oblast_tisku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Igor Palásek</cp:lastModifiedBy>
  <cp:lastPrinted>2019-09-10T11:05:04Z</cp:lastPrinted>
  <dcterms:created xsi:type="dcterms:W3CDTF">2009-04-08T07:15:50Z</dcterms:created>
  <dcterms:modified xsi:type="dcterms:W3CDTF">2019-09-12T08:38:54Z</dcterms:modified>
</cp:coreProperties>
</file>