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FU_veřejné_zakázky\VZ_2025\VZMR\Oprava_ležatých_rozvodů_vody_1_PP\ZD\"/>
    </mc:Choice>
  </mc:AlternateContent>
  <xr:revisionPtr revIDLastSave="0" documentId="8_{FB093715-A612-4799-A2FF-31DA5008913B}" xr6:coauthVersionLast="47" xr6:coauthVersionMax="47" xr10:uidLastSave="{00000000-0000-0000-0000-000000000000}"/>
  <bookViews>
    <workbookView xWindow="-120" yWindow="-120" windowWidth="38640" windowHeight="212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1N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01N2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01N2 Pol'!$A$1:$Y$96</definedName>
    <definedName name="_xlnm.Print_Area" localSheetId="1">Stavba!$A$1:$J$57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20" i="12" l="1"/>
  <c r="BA17" i="12"/>
  <c r="G8" i="12"/>
  <c r="G9" i="12"/>
  <c r="M9" i="12" s="1"/>
  <c r="M8" i="12" s="1"/>
  <c r="I9" i="12"/>
  <c r="I8" i="12" s="1"/>
  <c r="K9" i="12"/>
  <c r="K8" i="12" s="1"/>
  <c r="O9" i="12"/>
  <c r="O8" i="12" s="1"/>
  <c r="Q9" i="12"/>
  <c r="Q8" i="12" s="1"/>
  <c r="V9" i="12"/>
  <c r="V8" i="12" s="1"/>
  <c r="G11" i="12"/>
  <c r="I11" i="12"/>
  <c r="K11" i="12"/>
  <c r="M11" i="12"/>
  <c r="O11" i="12"/>
  <c r="Q11" i="12"/>
  <c r="V11" i="12"/>
  <c r="G12" i="12"/>
  <c r="G10" i="12" s="1"/>
  <c r="I53" i="1" s="1"/>
  <c r="I12" i="12"/>
  <c r="K12" i="12"/>
  <c r="O12" i="12"/>
  <c r="Q12" i="12"/>
  <c r="V12" i="12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5" i="12"/>
  <c r="I15" i="12"/>
  <c r="K15" i="12"/>
  <c r="M15" i="12"/>
  <c r="O15" i="12"/>
  <c r="Q15" i="12"/>
  <c r="V15" i="12"/>
  <c r="G16" i="12"/>
  <c r="M16" i="12" s="1"/>
  <c r="I16" i="12"/>
  <c r="K16" i="12"/>
  <c r="O16" i="12"/>
  <c r="Q16" i="12"/>
  <c r="V16" i="12"/>
  <c r="G19" i="12"/>
  <c r="M19" i="12" s="1"/>
  <c r="I19" i="12"/>
  <c r="K19" i="12"/>
  <c r="O19" i="12"/>
  <c r="Q19" i="12"/>
  <c r="V19" i="12"/>
  <c r="G22" i="12"/>
  <c r="M22" i="12" s="1"/>
  <c r="I22" i="12"/>
  <c r="K22" i="12"/>
  <c r="O22" i="12"/>
  <c r="Q22" i="12"/>
  <c r="V22" i="12"/>
  <c r="G23" i="12"/>
  <c r="I23" i="12"/>
  <c r="K23" i="12"/>
  <c r="M23" i="12"/>
  <c r="O23" i="12"/>
  <c r="Q23" i="12"/>
  <c r="V23" i="12"/>
  <c r="G24" i="12"/>
  <c r="M24" i="12" s="1"/>
  <c r="I24" i="12"/>
  <c r="K24" i="12"/>
  <c r="O24" i="12"/>
  <c r="Q24" i="12"/>
  <c r="V24" i="12"/>
  <c r="G25" i="12"/>
  <c r="M25" i="12" s="1"/>
  <c r="I25" i="12"/>
  <c r="K25" i="12"/>
  <c r="O25" i="12"/>
  <c r="Q25" i="12"/>
  <c r="V25" i="12"/>
  <c r="G27" i="12"/>
  <c r="M27" i="12" s="1"/>
  <c r="I27" i="12"/>
  <c r="K27" i="12"/>
  <c r="O27" i="12"/>
  <c r="Q27" i="12"/>
  <c r="V27" i="12"/>
  <c r="G29" i="12"/>
  <c r="M29" i="12" s="1"/>
  <c r="I29" i="12"/>
  <c r="K29" i="12"/>
  <c r="O29" i="12"/>
  <c r="Q29" i="12"/>
  <c r="V29" i="12"/>
  <c r="G30" i="12"/>
  <c r="M30" i="12" s="1"/>
  <c r="I30" i="12"/>
  <c r="K30" i="12"/>
  <c r="O30" i="12"/>
  <c r="Q30" i="12"/>
  <c r="V30" i="12"/>
  <c r="G31" i="12"/>
  <c r="I31" i="12"/>
  <c r="K31" i="12"/>
  <c r="M31" i="12"/>
  <c r="O31" i="12"/>
  <c r="Q31" i="12"/>
  <c r="V31" i="12"/>
  <c r="G32" i="12"/>
  <c r="M32" i="12" s="1"/>
  <c r="I32" i="12"/>
  <c r="K32" i="12"/>
  <c r="O32" i="12"/>
  <c r="Q32" i="12"/>
  <c r="V32" i="12"/>
  <c r="G33" i="12"/>
  <c r="I33" i="12"/>
  <c r="K33" i="12"/>
  <c r="M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I37" i="12"/>
  <c r="K37" i="12"/>
  <c r="M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1" i="12"/>
  <c r="I41" i="12"/>
  <c r="K41" i="12"/>
  <c r="M41" i="12"/>
  <c r="O41" i="12"/>
  <c r="Q41" i="12"/>
  <c r="V41" i="12"/>
  <c r="G42" i="12"/>
  <c r="M42" i="12" s="1"/>
  <c r="I42" i="12"/>
  <c r="K42" i="12"/>
  <c r="O42" i="12"/>
  <c r="Q42" i="12"/>
  <c r="V42" i="12"/>
  <c r="G43" i="12"/>
  <c r="I43" i="12"/>
  <c r="K43" i="12"/>
  <c r="M43" i="12"/>
  <c r="O43" i="12"/>
  <c r="Q43" i="12"/>
  <c r="V43" i="12"/>
  <c r="G44" i="12"/>
  <c r="M44" i="12" s="1"/>
  <c r="I44" i="12"/>
  <c r="K44" i="12"/>
  <c r="O44" i="12"/>
  <c r="Q44" i="12"/>
  <c r="V44" i="12"/>
  <c r="G45" i="12"/>
  <c r="M45" i="12" s="1"/>
  <c r="I45" i="12"/>
  <c r="K45" i="12"/>
  <c r="O45" i="12"/>
  <c r="Q45" i="12"/>
  <c r="V45" i="12"/>
  <c r="G46" i="12"/>
  <c r="M46" i="12" s="1"/>
  <c r="I46" i="12"/>
  <c r="K46" i="12"/>
  <c r="O46" i="12"/>
  <c r="Q46" i="12"/>
  <c r="V46" i="12"/>
  <c r="G48" i="12"/>
  <c r="G47" i="12" s="1"/>
  <c r="I54" i="1" s="1"/>
  <c r="I48" i="12"/>
  <c r="K48" i="12"/>
  <c r="M48" i="12"/>
  <c r="O48" i="12"/>
  <c r="Q48" i="12"/>
  <c r="V48" i="12"/>
  <c r="G49" i="12"/>
  <c r="M49" i="12" s="1"/>
  <c r="I49" i="12"/>
  <c r="K49" i="12"/>
  <c r="O49" i="12"/>
  <c r="Q49" i="12"/>
  <c r="V49" i="12"/>
  <c r="G50" i="12"/>
  <c r="I50" i="12"/>
  <c r="K50" i="12"/>
  <c r="M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I54" i="12"/>
  <c r="K54" i="12"/>
  <c r="M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I58" i="12"/>
  <c r="K58" i="12"/>
  <c r="M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6" i="12"/>
  <c r="I66" i="12"/>
  <c r="K66" i="12"/>
  <c r="M66" i="12"/>
  <c r="O66" i="12"/>
  <c r="Q66" i="12"/>
  <c r="V66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0" i="12"/>
  <c r="I70" i="12"/>
  <c r="K70" i="12"/>
  <c r="M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I78" i="12"/>
  <c r="K78" i="12"/>
  <c r="M78" i="12"/>
  <c r="O78" i="12"/>
  <c r="Q78" i="12"/>
  <c r="V78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3" i="12"/>
  <c r="I83" i="12"/>
  <c r="K83" i="12"/>
  <c r="M83" i="12"/>
  <c r="O83" i="12"/>
  <c r="Q83" i="12"/>
  <c r="V83" i="12"/>
  <c r="AE86" i="12"/>
  <c r="F40" i="1" s="1"/>
  <c r="I20" i="1"/>
  <c r="I19" i="1"/>
  <c r="I18" i="1"/>
  <c r="K63" i="12" l="1"/>
  <c r="I63" i="12"/>
  <c r="F41" i="1"/>
  <c r="Q79" i="12"/>
  <c r="K47" i="12"/>
  <c r="I47" i="12"/>
  <c r="V10" i="12"/>
  <c r="I52" i="1"/>
  <c r="O63" i="12"/>
  <c r="V47" i="12"/>
  <c r="V79" i="12"/>
  <c r="Q63" i="12"/>
  <c r="O10" i="12"/>
  <c r="O47" i="12"/>
  <c r="Q10" i="12"/>
  <c r="O79" i="12"/>
  <c r="V63" i="12"/>
  <c r="K10" i="12"/>
  <c r="I10" i="12"/>
  <c r="F39" i="1"/>
  <c r="K79" i="12"/>
  <c r="I79" i="12"/>
  <c r="Q47" i="12"/>
  <c r="M79" i="12"/>
  <c r="M63" i="12"/>
  <c r="M47" i="12"/>
  <c r="G79" i="12"/>
  <c r="I56" i="1" s="1"/>
  <c r="G63" i="12"/>
  <c r="I55" i="1" s="1"/>
  <c r="I17" i="1" s="1"/>
  <c r="M12" i="12"/>
  <c r="M10" i="12" s="1"/>
  <c r="AF86" i="12"/>
  <c r="J28" i="1"/>
  <c r="J26" i="1"/>
  <c r="G38" i="1"/>
  <c r="F38" i="1"/>
  <c r="J23" i="1"/>
  <c r="J24" i="1"/>
  <c r="J25" i="1"/>
  <c r="J27" i="1"/>
  <c r="E24" i="1"/>
  <c r="E26" i="1"/>
  <c r="F42" i="1" l="1"/>
  <c r="I16" i="1"/>
  <c r="I21" i="1" s="1"/>
  <c r="I57" i="1"/>
  <c r="G86" i="12"/>
  <c r="G39" i="1"/>
  <c r="G42" i="1" s="1"/>
  <c r="G25" i="1" s="1"/>
  <c r="A25" i="1" s="1"/>
  <c r="G41" i="1"/>
  <c r="H41" i="1" s="1"/>
  <c r="I41" i="1" s="1"/>
  <c r="G40" i="1"/>
  <c r="H40" i="1" s="1"/>
  <c r="I40" i="1" s="1"/>
  <c r="A26" i="1" l="1"/>
  <c r="G26" i="1"/>
  <c r="J56" i="1"/>
  <c r="J53" i="1"/>
  <c r="J52" i="1"/>
  <c r="J54" i="1"/>
  <c r="J55" i="1"/>
  <c r="H39" i="1"/>
  <c r="H42" i="1" s="1"/>
  <c r="G23" i="1"/>
  <c r="A23" i="1" s="1"/>
  <c r="G28" i="1"/>
  <c r="J57" i="1" l="1"/>
  <c r="G24" i="1"/>
  <c r="A27" i="1" s="1"/>
  <c r="A24" i="1"/>
  <c r="I39" i="1"/>
  <c r="I42" i="1" s="1"/>
  <c r="A29" i="1" l="1"/>
  <c r="G29" i="1"/>
  <c r="G27" i="1" s="1"/>
  <c r="J39" i="1"/>
  <c r="J42" i="1" s="1"/>
  <c r="J41" i="1"/>
  <c r="J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 Boček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<sst xmlns="http://schemas.openxmlformats.org/spreadsheetml/2006/main" count="720" uniqueCount="261">
  <si>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</si>
  <si>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</si>
  <si>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</si>
  <si>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</si>
  <si>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</si>
  <si>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</si>
  <si>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</si>
  <si>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</si>
  <si>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</si>
  <si>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</si>
  <si>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</si>
  <si>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</si>
  <si>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</si>
  <si>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</si>
  <si>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</si>
  <si>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</si>
  <si>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</si>
  <si>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</si>
  <si>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</si>
  <si>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</si>
  <si>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</si>
  <si>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</si>
  <si>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</si>
  <si>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</si>
  <si>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</si>
  <si>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</si>
  <si>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</si>
  <si>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</si>
  <si>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</si>
  <si>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</si>
  <si>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</si>
  <si>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</si>
  <si>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</si>
  <si>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</si>
  <si>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</si>
  <si>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</si>
  <si>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</si>
  <si>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</si>
  <si>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</si>
  <si>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</si>
  <si>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</si>
  <si>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</si>
  <si>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</si>
  <si>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01N2</t>
  </si>
  <si>
    <t>Havarijní oprava vodovodu</t>
  </si>
  <si>
    <t>01</t>
  </si>
  <si>
    <t>Biofyzikální ústav</t>
  </si>
  <si>
    <t>Objekt:</t>
  </si>
  <si>
    <t>Rozpočet:</t>
  </si>
  <si>
    <t>254N0033</t>
  </si>
  <si>
    <t xml:space="preserve">Výměna ležatých rozvodů vody v 1PP </t>
  </si>
  <si>
    <t>Stavba</t>
  </si>
  <si>
    <t>Celkem za stavbu</t>
  </si>
  <si>
    <t>CZK</t>
  </si>
  <si>
    <t>#POPS</t>
  </si>
  <si>
    <t xml:space="preserve">Popis stavby: 254N0033 - Výměna ležatých rozvodů vody v 1PP </t>
  </si>
  <si>
    <t>#POPO</t>
  </si>
  <si>
    <t>Popis objektu: 01 - Biofyzikální ústav</t>
  </si>
  <si>
    <t>#POPR</t>
  </si>
  <si>
    <t>Popis rozpočtu: 01N2 - Havarijní oprava vodovodu</t>
  </si>
  <si>
    <t>Rekapitulace dílů</t>
  </si>
  <si>
    <t>Typ dílu</t>
  </si>
  <si>
    <t>90</t>
  </si>
  <si>
    <t>Systémové skladby</t>
  </si>
  <si>
    <t>722</t>
  </si>
  <si>
    <t>Vnitřní vodovod</t>
  </si>
  <si>
    <t>734</t>
  </si>
  <si>
    <t>Armatury</t>
  </si>
  <si>
    <t>767</t>
  </si>
  <si>
    <t>Konstrukce zámečnické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</si>
  <si>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</si>
  <si>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</si>
  <si>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</si>
  <si>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</si>
  <si>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</si>
  <si>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</si>
  <si>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</si>
  <si>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</si>
  <si>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</si>
  <si>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</si>
  <si>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</si>
  <si>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</si>
  <si>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</si>
  <si>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</si>
  <si>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</si>
  <si>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</si>
  <si>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</si>
  <si>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</si>
  <si>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</si>
  <si>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</si>
  <si>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</si>
  <si>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</si>
  <si>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</si>
  <si>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</si>
  <si>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</si>
  <si>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</si>
  <si>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</si>
  <si>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</si>
  <si>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</si>
  <si>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</si>
  <si>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</si>
  <si>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</si>
  <si>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</si>
  <si>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909      R00</t>
  </si>
  <si>
    <t>Hzs-nezmeritelne stavebni prace - prostupy stavebními konstrukcemi</t>
  </si>
  <si>
    <t>hod</t>
  </si>
  <si>
    <t>RTS 25/ I</t>
  </si>
  <si>
    <t>Indiv</t>
  </si>
  <si>
    <t>Práce</t>
  </si>
  <si>
    <t>Běžná</t>
  </si>
  <si>
    <t>POL1_</t>
  </si>
  <si>
    <t>722172965R00</t>
  </si>
  <si>
    <t>Vsazení odbočky do plastového potrubí polyfuzí včetně T-kusu D 40 mm, vodovod</t>
  </si>
  <si>
    <t>kus</t>
  </si>
  <si>
    <t>722172966R00</t>
  </si>
  <si>
    <t>Vsazení odbočky do plastového potrubí polyfuzí včetně T-kusu D 50 mm, vodovod</t>
  </si>
  <si>
    <t>722172967R00</t>
  </si>
  <si>
    <t>Vsazení odbočky do plastového potrubí polyfuzí včetně T-kusu D 63 mm, vodovod</t>
  </si>
  <si>
    <t>722172968R00</t>
  </si>
  <si>
    <t>Vsazení odbočky do plastového potrubí polyfuzí včetně T-kusu D 75 mm, vodovod</t>
  </si>
  <si>
    <t>722172969R00</t>
  </si>
  <si>
    <t>Vsazení odbočky do plastového potrubí polyfuzí včetně T-kusu D 90 mm, vodovod</t>
  </si>
  <si>
    <t>722174217R00</t>
  </si>
  <si>
    <t>Montáž plastového vodovodního potrubí, rovného, polyfuzně svařeného, do D 63 mm</t>
  </si>
  <si>
    <t>m</t>
  </si>
  <si>
    <t>Obsahuje 1 spoj na 4 m délky rozvodu, bez dodávky potrubí, bez montáže a dodávky tvarovek a závěsů. Včetně zednických výpomocí.</t>
  </si>
  <si>
    <t>POP</t>
  </si>
  <si>
    <t>Včetně pomocného lešení o výšce podlahy do 1900 mm a pro zatížení do 1,5 kPa.</t>
  </si>
  <si>
    <t>722176119R00</t>
  </si>
  <si>
    <t>Montáž plastového vodovodního potrubí, polyfuzně svařovaného, D 63 - 90 mm</t>
  </si>
  <si>
    <t>V položkách jsou započteny 3 svary na 1m délky rozvodu, náklady na montáž tvarovek, bez dodávky potrubí, tvarovek a závěsů. Včetně zednických výpomocí.</t>
  </si>
  <si>
    <t>722182004RT2</t>
  </si>
  <si>
    <t>Montáž tepelné izolace skruží na potrubí přímé,  do DN 50 mm, samolepicí spoj samolepicí spoj a příčné stažení páskou</t>
  </si>
  <si>
    <t>722182016R00</t>
  </si>
  <si>
    <t>Montáž tepelné izolace skruží na potrubí přímé, DN 50 - 80 mm, lepeicí páska</t>
  </si>
  <si>
    <t>722239116R00</t>
  </si>
  <si>
    <t xml:space="preserve">Montáž kompenzátoru vodovodního </t>
  </si>
  <si>
    <t>722280109R00</t>
  </si>
  <si>
    <t>Tlaková zkouška vodovodního potrubí do DN 80 mm</t>
  </si>
  <si>
    <t>Včetně dodávky vody, uzavření a zabezpečení konců potrubí.</t>
  </si>
  <si>
    <t>722290234R00</t>
  </si>
  <si>
    <t>Proplach a dezinfekce vodovodního potrubí do DN 80 mm</t>
  </si>
  <si>
    <t>Včetně dodání desinfekčního prostředku.</t>
  </si>
  <si>
    <t>722-001</t>
  </si>
  <si>
    <t>Demontáže stávajícího potrubí včetně žlabů, vypuštění, napuštění systému a zprovoznění  + zajištění materiálu</t>
  </si>
  <si>
    <t>Vlastní</t>
  </si>
  <si>
    <t>283202610000R</t>
  </si>
  <si>
    <t>Páska z PVC nelepicí šířka 0,15 x 20 mm</t>
  </si>
  <si>
    <t xml:space="preserve">ks    </t>
  </si>
  <si>
    <t>SPCM</t>
  </si>
  <si>
    <t>Specifikace</t>
  </si>
  <si>
    <t>POL3_</t>
  </si>
  <si>
    <t>283771032R</t>
  </si>
  <si>
    <t>Izolace potrubí Mirelon PRO 22 x 20 mm šedočerná</t>
  </si>
  <si>
    <t>283771120R</t>
  </si>
  <si>
    <t>Izolace potrubí Mirelon PRO 28 x 20 mm šedočerná</t>
  </si>
  <si>
    <t>283771141R</t>
  </si>
  <si>
    <t>Izolace potrubí Mirelon PRO 35 x 20 mm šedočerná</t>
  </si>
  <si>
    <t>2837711524R</t>
  </si>
  <si>
    <t>Izolace potrubí Mirelon PRO 40 x 20 mm šedočerná</t>
  </si>
  <si>
    <t>283771175R</t>
  </si>
  <si>
    <t>Izolace potrubí Mirelon PRO 54 x 20 mm šedočerná</t>
  </si>
  <si>
    <t>283771187R</t>
  </si>
  <si>
    <t>Izolace potrubí Mirelon PRO 63 x 20 mm šedočerná</t>
  </si>
  <si>
    <t>28377121R</t>
  </si>
  <si>
    <t>Izolace potrubí Mirelon PRO 76 x 20 mm šedočerná</t>
  </si>
  <si>
    <t>283771253R</t>
  </si>
  <si>
    <t>Izolace potrubí Mirelon PRO 89 x 20 mm šedočerná</t>
  </si>
  <si>
    <t>286143010R</t>
  </si>
  <si>
    <t>Trubka Instaplast CARBO S3,2 PP-RCT - PP-RCT+CF - PP-RCT, D 20 x 2,8 mm</t>
  </si>
  <si>
    <t>286143011R</t>
  </si>
  <si>
    <t>Trubka Instaplast CARBO S3,2 PP-RCT - PP-RCT+CF - PP-RCT, D 25 x 3,5 mm</t>
  </si>
  <si>
    <t>286143012R</t>
  </si>
  <si>
    <t>Trubka Instaplast CARBO S3,2 PP-RCT - PP-RCT+CF - PP-RCT, D 32 x 4,4 mm</t>
  </si>
  <si>
    <t>286143013R</t>
  </si>
  <si>
    <t>Trubka Instaplast CARBO S3,2 PP-RCT - PP-RCT+CF - PP-RCT, D 40 x 5,5 mm</t>
  </si>
  <si>
    <t>286143014R</t>
  </si>
  <si>
    <t>Trubka Instaplast CARBO S3,2 PP-RCT - PP-RCT+CF - PP-RCT, D 50 x 6,9 mm</t>
  </si>
  <si>
    <t>286143015R</t>
  </si>
  <si>
    <t>Trubka Instaplast CARBO S3,2 PP-RCT - PP-RCT+CF - PP-RCT, D 63 x 8,6 mm</t>
  </si>
  <si>
    <t>286143016R</t>
  </si>
  <si>
    <t>Trubka Instaplast CARBO S4 PP-RCT - PP-RCT+CF - PP-RCT, D 75 x 8,4 mm</t>
  </si>
  <si>
    <t>286143017R</t>
  </si>
  <si>
    <t>Trubka Instaplast CARBO S4 PP-RCT - PP-RCT+CF - PP-RCT, D 90 x 10,1 mm</t>
  </si>
  <si>
    <t>722239103R00</t>
  </si>
  <si>
    <t>Montáž vodovodních armatur 2závity, G 1"</t>
  </si>
  <si>
    <t>722239106R00</t>
  </si>
  <si>
    <t>Montáž vodovodních armatur 2závity, G 2"</t>
  </si>
  <si>
    <t>734209103R00</t>
  </si>
  <si>
    <t>Montáž armatur závitových,s 1závitem, G 1/2</t>
  </si>
  <si>
    <t>722239108R001</t>
  </si>
  <si>
    <t>Montáž vodovodních armatur 2závity, G 3"</t>
  </si>
  <si>
    <t>28377880R</t>
  </si>
  <si>
    <t>Vlákno těsnicí pro závity LOCTITE 55  dl. 150 m</t>
  </si>
  <si>
    <t>28654012R</t>
  </si>
  <si>
    <t>Koleno 90° PP-RCT, d 63 mm</t>
  </si>
  <si>
    <t>28654014R</t>
  </si>
  <si>
    <t>Koleno 90° PP-RCT, d 90 mm</t>
  </si>
  <si>
    <t>28655086R</t>
  </si>
  <si>
    <t>DG přechodka MZV D32 x 1" PP R Instaplast</t>
  </si>
  <si>
    <t>28655088R</t>
  </si>
  <si>
    <t>DG přechodka MZV D50 x 1 1/2" PP R Instaplast</t>
  </si>
  <si>
    <t>286550890R</t>
  </si>
  <si>
    <t>DG přechodka MZV D63 x 2" PP R Instaplast</t>
  </si>
  <si>
    <t>286550891R</t>
  </si>
  <si>
    <t>DG přechodka MZV D90 x 3" PP R Instaplast</t>
  </si>
  <si>
    <t>55113526.AR</t>
  </si>
  <si>
    <t>Kohout kulový 1" páčka</t>
  </si>
  <si>
    <t>55113528.AR</t>
  </si>
  <si>
    <t>Kohout kulový 1 1/2" páčka</t>
  </si>
  <si>
    <t>55113529.AR</t>
  </si>
  <si>
    <t>Kohout kulový 2" páčka</t>
  </si>
  <si>
    <t>551135291R</t>
  </si>
  <si>
    <t>Kohout kulový 3" páčka</t>
  </si>
  <si>
    <t>767585115R00</t>
  </si>
  <si>
    <t>Demontáž podhledů</t>
  </si>
  <si>
    <t xml:space="preserve">m2    </t>
  </si>
  <si>
    <t>767581801R00</t>
  </si>
  <si>
    <t>Montáž podhledů - roštu + kazet</t>
  </si>
  <si>
    <t>m2</t>
  </si>
  <si>
    <t>767883211RT5</t>
  </si>
  <si>
    <t>Objímka dvoušroubová, kombivrut + hmoždinka, FRS pro potrubí průměru 31 - 38 mm</t>
  </si>
  <si>
    <t>ks</t>
  </si>
  <si>
    <t>767883212RT6</t>
  </si>
  <si>
    <t>Objímka dvoušroubová, kombivrut + hmoždinka, FRS+ pro potrubí průměru 40 - 46 mm</t>
  </si>
  <si>
    <t>767883212RT7</t>
  </si>
  <si>
    <t>Objímka dvoušroubová, kombivrut + hmoždinka, FRS+ pro potrubí průměru 48 - 54 mm</t>
  </si>
  <si>
    <t>767883212RT9</t>
  </si>
  <si>
    <t>Objímka dvoušroubová, kombivrut + hmoždinka, FRS+ pro potrubí průměru 60 - 64 mm</t>
  </si>
  <si>
    <t>767883212RU4</t>
  </si>
  <si>
    <t>Objímka dvoušroubová, kombivrut + hmoždinka, FRS+ pro potrubí průměru 87 - 92 mm</t>
  </si>
  <si>
    <t>767885001R00</t>
  </si>
  <si>
    <t>Žlab podpůrný pro potrubí D 20</t>
  </si>
  <si>
    <t>767885002R00</t>
  </si>
  <si>
    <t>Žlab podpůrný pro potrubí D 25</t>
  </si>
  <si>
    <t>767885003R00</t>
  </si>
  <si>
    <t>Žlab podpůrný pro potrubí D 32</t>
  </si>
  <si>
    <t>767885004R00</t>
  </si>
  <si>
    <t>Žlab podpůrný pro potrubí D 40</t>
  </si>
  <si>
    <t>767885005R00</t>
  </si>
  <si>
    <t>Žlab podpůrný pro potrubí D 50</t>
  </si>
  <si>
    <t>767885006R00</t>
  </si>
  <si>
    <t>Žlab podpůrný pro potrubí D 63</t>
  </si>
  <si>
    <t>767885007R00</t>
  </si>
  <si>
    <t>Žlab podpůrný pro potrubí D 75</t>
  </si>
  <si>
    <t>767995101R00</t>
  </si>
  <si>
    <t>Výroba a montáž kov. atypických konstr. do 5 kg</t>
  </si>
  <si>
    <t>kg</t>
  </si>
  <si>
    <t>733890801R00</t>
  </si>
  <si>
    <t>Přemístění vybouraných hmot - potrubí, H do 6 m</t>
  </si>
  <si>
    <t>t</t>
  </si>
  <si>
    <t>979990144R00</t>
  </si>
  <si>
    <t>Poplatek za uložení suti - minerální vata, skupina odpadu 170604</t>
  </si>
  <si>
    <t>kategorie 17 06 03 izolační materiály, které jsou, nebo obsahují nebezpečné látky</t>
  </si>
  <si>
    <t>979990191R00</t>
  </si>
  <si>
    <t>Poplatek za uložení suti - plastové výrobky, skupina odpadu 170203</t>
  </si>
  <si>
    <t>kategorie 17 02 03 plasty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</si>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</sst>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165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0" fontId="18" fillId="0" borderId="0" xfId="0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87" t="s">
        <v>41</v>
      </c>
      <c r="B2" s="187"/>
      <c r="C2" s="187"/>
      <c r="D2" s="187"/>
      <c r="E2" s="187"/>
      <c r="F2" s="187"/>
      <c r="G2" s="187"/>
    </row>
  </sheetData>
  <sheetProtection password="D874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0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23" t="s">
        <v>4</v>
      </c>
      <c r="C1" s="224"/>
      <c r="D1" s="224"/>
      <c r="E1" s="224"/>
      <c r="F1" s="224"/>
      <c r="G1" s="224"/>
      <c r="H1" s="224"/>
      <c r="I1" s="224"/>
      <c r="J1" s="225"/>
    </row>
    <row r="2" spans="1:15" ht="36" customHeight="1" x14ac:dyDescent="0.2">
      <c r="A2" s="2"/>
      <c r="B2" s="77" t="s">
        <v>24</v>
      </c>
      <c r="C2" s="78"/>
      <c r="D2" s="79" t="s">
        <v>49</v>
      </c>
      <c r="E2" s="229" t="s">
        <v>50</v>
      </c>
      <c r="F2" s="230"/>
      <c r="G2" s="230"/>
      <c r="H2" s="230"/>
      <c r="I2" s="230"/>
      <c r="J2" s="231"/>
      <c r="O2" s="1"/>
    </row>
    <row r="3" spans="1:15" ht="27" customHeight="1" x14ac:dyDescent="0.2">
      <c r="A3" s="2"/>
      <c r="B3" s="80" t="s">
        <v>47</v>
      </c>
      <c r="C3" s="78"/>
      <c r="D3" s="81" t="s">
        <v>45</v>
      </c>
      <c r="E3" s="232" t="s">
        <v>46</v>
      </c>
      <c r="F3" s="233"/>
      <c r="G3" s="233"/>
      <c r="H3" s="233"/>
      <c r="I3" s="233"/>
      <c r="J3" s="234"/>
    </row>
    <row r="4" spans="1:15" ht="23.25" customHeight="1" x14ac:dyDescent="0.2">
      <c r="A4" s="76">
        <v>494</v>
      </c>
      <c r="B4" s="82" t="s">
        <v>48</v>
      </c>
      <c r="C4" s="83"/>
      <c r="D4" s="84" t="s">
        <v>43</v>
      </c>
      <c r="E4" s="212" t="s">
        <v>44</v>
      </c>
      <c r="F4" s="213"/>
      <c r="G4" s="213"/>
      <c r="H4" s="213"/>
      <c r="I4" s="213"/>
      <c r="J4" s="214"/>
    </row>
    <row r="5" spans="1:15" ht="24" customHeight="1" x14ac:dyDescent="0.2">
      <c r="A5" s="2"/>
      <c r="B5" s="31" t="s">
        <v>23</v>
      </c>
      <c r="D5" s="217"/>
      <c r="E5" s="218"/>
      <c r="F5" s="218"/>
      <c r="G5" s="218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19"/>
      <c r="E6" s="220"/>
      <c r="F6" s="220"/>
      <c r="G6" s="220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1"/>
      <c r="F7" s="222"/>
      <c r="G7" s="222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36"/>
      <c r="E11" s="236"/>
      <c r="F11" s="236"/>
      <c r="G11" s="236"/>
      <c r="H11" s="18" t="s">
        <v>42</v>
      </c>
      <c r="I11" s="85"/>
      <c r="J11" s="8"/>
    </row>
    <row r="12" spans="1:15" ht="15.75" customHeight="1" x14ac:dyDescent="0.2">
      <c r="A12" s="2"/>
      <c r="B12" s="28"/>
      <c r="C12" s="55"/>
      <c r="D12" s="211"/>
      <c r="E12" s="211"/>
      <c r="F12" s="211"/>
      <c r="G12" s="211"/>
      <c r="H12" s="18" t="s">
        <v>36</v>
      </c>
      <c r="I12" s="85"/>
      <c r="J12" s="8"/>
    </row>
    <row r="13" spans="1:15" ht="15.75" customHeight="1" x14ac:dyDescent="0.2">
      <c r="A13" s="2"/>
      <c r="B13" s="29"/>
      <c r="C13" s="56"/>
      <c r="D13" s="86"/>
      <c r="E13" s="215"/>
      <c r="F13" s="216"/>
      <c r="G13" s="216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35"/>
      <c r="F15" s="235"/>
      <c r="G15" s="237"/>
      <c r="H15" s="237"/>
      <c r="I15" s="237" t="s">
        <v>31</v>
      </c>
      <c r="J15" s="238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200"/>
      <c r="F16" s="201"/>
      <c r="G16" s="200"/>
      <c r="H16" s="201"/>
      <c r="I16" s="200">
        <f>SUMIF(F52:F56,A16,I52:I56)+SUMIF(F52:F56,"PSU",I52:I56)</f>
        <v>0</v>
      </c>
      <c r="J16" s="202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200"/>
      <c r="F17" s="201"/>
      <c r="G17" s="200"/>
      <c r="H17" s="201"/>
      <c r="I17" s="200">
        <f>SUMIF(F52:F56,A17,I52:I56)</f>
        <v>0</v>
      </c>
      <c r="J17" s="202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200"/>
      <c r="F18" s="201"/>
      <c r="G18" s="200"/>
      <c r="H18" s="201"/>
      <c r="I18" s="200">
        <f>SUMIF(F52:F56,A18,I52:I56)</f>
        <v>0</v>
      </c>
      <c r="J18" s="202"/>
    </row>
    <row r="19" spans="1:10" ht="23.25" customHeight="1" x14ac:dyDescent="0.2">
      <c r="A19" s="139" t="s">
        <v>73</v>
      </c>
      <c r="B19" s="38" t="s">
        <v>29</v>
      </c>
      <c r="C19" s="62"/>
      <c r="D19" s="63"/>
      <c r="E19" s="200"/>
      <c r="F19" s="201"/>
      <c r="G19" s="200"/>
      <c r="H19" s="201"/>
      <c r="I19" s="200">
        <f>SUMIF(F52:F56,A19,I52:I56)</f>
        <v>0</v>
      </c>
      <c r="J19" s="202"/>
    </row>
    <row r="20" spans="1:10" ht="23.25" customHeight="1" x14ac:dyDescent="0.2">
      <c r="A20" s="139" t="s">
        <v>74</v>
      </c>
      <c r="B20" s="38" t="s">
        <v>30</v>
      </c>
      <c r="C20" s="62"/>
      <c r="D20" s="63"/>
      <c r="E20" s="200"/>
      <c r="F20" s="201"/>
      <c r="G20" s="200"/>
      <c r="H20" s="201"/>
      <c r="I20" s="200">
        <f>SUMIF(F52:F56,A20,I52:I56)</f>
        <v>0</v>
      </c>
      <c r="J20" s="202"/>
    </row>
    <row r="21" spans="1:10" ht="23.25" customHeight="1" x14ac:dyDescent="0.2">
      <c r="A21" s="2"/>
      <c r="B21" s="48" t="s">
        <v>31</v>
      </c>
      <c r="C21" s="64"/>
      <c r="D21" s="65"/>
      <c r="E21" s="203"/>
      <c r="F21" s="239"/>
      <c r="G21" s="203"/>
      <c r="H21" s="239"/>
      <c r="I21" s="203">
        <f>SUM(I16:J20)</f>
        <v>0</v>
      </c>
      <c r="J21" s="204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198">
        <f>ZakladDPHSniVypocet</f>
        <v>0</v>
      </c>
      <c r="H23" s="199"/>
      <c r="I23" s="199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196">
        <f>A23</f>
        <v>0</v>
      </c>
      <c r="H24" s="197"/>
      <c r="I24" s="197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98">
        <f>ZakladDPHZaklVypocet</f>
        <v>0</v>
      </c>
      <c r="H25" s="199"/>
      <c r="I25" s="199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26">
        <f>A25</f>
        <v>0</v>
      </c>
      <c r="H26" s="227"/>
      <c r="I26" s="227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28">
        <f>CenaCelkem-(ZakladDPHSni+DPHSni+ZakladDPHZakl+DPHZakl)</f>
        <v>0</v>
      </c>
      <c r="H27" s="228"/>
      <c r="I27" s="228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25</v>
      </c>
      <c r="C28" s="113"/>
      <c r="D28" s="113"/>
      <c r="E28" s="114"/>
      <c r="F28" s="115"/>
      <c r="G28" s="206">
        <f>ZakladDPHSniVypocet+ZakladDPHZaklVypocet</f>
        <v>0</v>
      </c>
      <c r="H28" s="206"/>
      <c r="I28" s="206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37</v>
      </c>
      <c r="C29" s="117"/>
      <c r="D29" s="117"/>
      <c r="E29" s="117"/>
      <c r="F29" s="118"/>
      <c r="G29" s="205">
        <f>A27</f>
        <v>0</v>
      </c>
      <c r="H29" s="205"/>
      <c r="I29" s="205"/>
      <c r="J29" s="119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07"/>
      <c r="E34" s="208"/>
      <c r="G34" s="209"/>
      <c r="H34" s="210"/>
      <c r="I34" s="210"/>
      <c r="J34" s="25"/>
    </row>
    <row r="35" spans="1:10" ht="12.75" customHeight="1" x14ac:dyDescent="0.2">
      <c r="A35" s="2"/>
      <c r="B35" s="2"/>
      <c r="D35" s="195" t="s">
        <v>2</v>
      </c>
      <c r="E35" s="195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51</v>
      </c>
      <c r="C39" s="190"/>
      <c r="D39" s="190"/>
      <c r="E39" s="190"/>
      <c r="F39" s="99">
        <f>'01 01N2 Pol'!AE86</f>
        <v>0</v>
      </c>
      <c r="G39" s="100">
        <f>'01 01N2 Pol'!AF86</f>
        <v>0</v>
      </c>
      <c r="H39" s="101">
        <f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hidden="1" customHeight="1" x14ac:dyDescent="0.2">
      <c r="A40" s="88">
        <v>2</v>
      </c>
      <c r="B40" s="103" t="s">
        <v>45</v>
      </c>
      <c r="C40" s="191" t="s">
        <v>46</v>
      </c>
      <c r="D40" s="191"/>
      <c r="E40" s="191"/>
      <c r="F40" s="104">
        <f>'01 01N2 Pol'!AE86</f>
        <v>0</v>
      </c>
      <c r="G40" s="105">
        <f>'01 01N2 Pol'!AF86</f>
        <v>0</v>
      </c>
      <c r="H40" s="105">
        <f>(F40*SazbaDPH1/100)+(G40*SazbaDPH2/100)</f>
        <v>0</v>
      </c>
      <c r="I40" s="105">
        <f>F40+G40+H40</f>
        <v>0</v>
      </c>
      <c r="J40" s="106" t="str">
        <f>IF(CenaCelkemVypocet=0,"",I40/CenaCelkemVypocet*100)</f>
        <v/>
      </c>
    </row>
    <row r="41" spans="1:10" ht="25.5" hidden="1" customHeight="1" x14ac:dyDescent="0.2">
      <c r="A41" s="88">
        <v>3</v>
      </c>
      <c r="B41" s="107" t="s">
        <v>43</v>
      </c>
      <c r="C41" s="190" t="s">
        <v>44</v>
      </c>
      <c r="D41" s="190"/>
      <c r="E41" s="190"/>
      <c r="F41" s="108">
        <f>'01 01N2 Pol'!AE86</f>
        <v>0</v>
      </c>
      <c r="G41" s="101">
        <f>'01 01N2 Pol'!AF86</f>
        <v>0</v>
      </c>
      <c r="H41" s="101">
        <f>(F41*SazbaDPH1/100)+(G41*SazbaDPH2/100)</f>
        <v>0</v>
      </c>
      <c r="I41" s="101">
        <f>F41+G41+H41</f>
        <v>0</v>
      </c>
      <c r="J41" s="102" t="str">
        <f>IF(CenaCelkemVypocet=0,"",I41/CenaCelkemVypocet*100)</f>
        <v/>
      </c>
    </row>
    <row r="42" spans="1:10" ht="25.5" hidden="1" customHeight="1" x14ac:dyDescent="0.2">
      <c r="A42" s="88"/>
      <c r="B42" s="192" t="s">
        <v>52</v>
      </c>
      <c r="C42" s="193"/>
      <c r="D42" s="193"/>
      <c r="E42" s="194"/>
      <c r="F42" s="109">
        <f>SUMIF(A39:A41,"=1",F39:F41)</f>
        <v>0</v>
      </c>
      <c r="G42" s="110">
        <f>SUMIF(A39:A41,"=1",G39:G41)</f>
        <v>0</v>
      </c>
      <c r="H42" s="110">
        <f>SUMIF(A39:A41,"=1",H39:H41)</f>
        <v>0</v>
      </c>
      <c r="I42" s="110">
        <f>SUMIF(A39:A41,"=1",I39:I41)</f>
        <v>0</v>
      </c>
      <c r="J42" s="111">
        <f>SUMIF(A39:A41,"=1",J39:J41)</f>
        <v>0</v>
      </c>
    </row>
    <row r="44" spans="1:10" x14ac:dyDescent="0.2">
      <c r="A44" t="s">
        <v>54</v>
      </c>
      <c r="B44" t="s">
        <v>55</v>
      </c>
    </row>
    <row r="45" spans="1:10" x14ac:dyDescent="0.2">
      <c r="A45" t="s">
        <v>56</v>
      </c>
      <c r="B45" t="s">
        <v>57</v>
      </c>
    </row>
    <row r="46" spans="1:10" x14ac:dyDescent="0.2">
      <c r="A46" t="s">
        <v>58</v>
      </c>
      <c r="B46" t="s">
        <v>59</v>
      </c>
    </row>
    <row r="49" spans="1:10" ht="15.75" x14ac:dyDescent="0.25">
      <c r="B49" s="120" t="s">
        <v>60</v>
      </c>
    </row>
    <row r="51" spans="1:10" ht="25.5" customHeight="1" x14ac:dyDescent="0.2">
      <c r="A51" s="122"/>
      <c r="B51" s="125" t="s">
        <v>18</v>
      </c>
      <c r="C51" s="125" t="s">
        <v>6</v>
      </c>
      <c r="D51" s="126"/>
      <c r="E51" s="126"/>
      <c r="F51" s="127" t="s">
        <v>61</v>
      </c>
      <c r="G51" s="127"/>
      <c r="H51" s="127"/>
      <c r="I51" s="127" t="s">
        <v>31</v>
      </c>
      <c r="J51" s="127" t="s">
        <v>0</v>
      </c>
    </row>
    <row r="52" spans="1:10" ht="36.75" customHeight="1" x14ac:dyDescent="0.2">
      <c r="A52" s="123"/>
      <c r="B52" s="128" t="s">
        <v>62</v>
      </c>
      <c r="C52" s="188" t="s">
        <v>63</v>
      </c>
      <c r="D52" s="189"/>
      <c r="E52" s="189"/>
      <c r="F52" s="135" t="s">
        <v>26</v>
      </c>
      <c r="G52" s="136"/>
      <c r="H52" s="136"/>
      <c r="I52" s="136">
        <f>'01 01N2 Pol'!G8</f>
        <v>0</v>
      </c>
      <c r="J52" s="132" t="str">
        <f>IF(I57=0,"",I52/I57*100)</f>
        <v/>
      </c>
    </row>
    <row r="53" spans="1:10" ht="36.75" customHeight="1" x14ac:dyDescent="0.2">
      <c r="A53" s="123"/>
      <c r="B53" s="128" t="s">
        <v>64</v>
      </c>
      <c r="C53" s="188" t="s">
        <v>65</v>
      </c>
      <c r="D53" s="189"/>
      <c r="E53" s="189"/>
      <c r="F53" s="135" t="s">
        <v>27</v>
      </c>
      <c r="G53" s="136"/>
      <c r="H53" s="136"/>
      <c r="I53" s="136">
        <f>'01 01N2 Pol'!G10</f>
        <v>0</v>
      </c>
      <c r="J53" s="132" t="str">
        <f>IF(I57=0,"",I53/I57*100)</f>
        <v/>
      </c>
    </row>
    <row r="54" spans="1:10" ht="36.75" customHeight="1" x14ac:dyDescent="0.2">
      <c r="A54" s="123"/>
      <c r="B54" s="128" t="s">
        <v>66</v>
      </c>
      <c r="C54" s="188" t="s">
        <v>67</v>
      </c>
      <c r="D54" s="189"/>
      <c r="E54" s="189"/>
      <c r="F54" s="135" t="s">
        <v>27</v>
      </c>
      <c r="G54" s="136"/>
      <c r="H54" s="136"/>
      <c r="I54" s="136">
        <f>'01 01N2 Pol'!G47</f>
        <v>0</v>
      </c>
      <c r="J54" s="132" t="str">
        <f>IF(I57=0,"",I54/I57*100)</f>
        <v/>
      </c>
    </row>
    <row r="55" spans="1:10" ht="36.75" customHeight="1" x14ac:dyDescent="0.2">
      <c r="A55" s="123"/>
      <c r="B55" s="128" t="s">
        <v>68</v>
      </c>
      <c r="C55" s="188" t="s">
        <v>69</v>
      </c>
      <c r="D55" s="189"/>
      <c r="E55" s="189"/>
      <c r="F55" s="135" t="s">
        <v>27</v>
      </c>
      <c r="G55" s="136"/>
      <c r="H55" s="136"/>
      <c r="I55" s="136">
        <f>'01 01N2 Pol'!G63</f>
        <v>0</v>
      </c>
      <c r="J55" s="132" t="str">
        <f>IF(I57=0,"",I55/I57*100)</f>
        <v/>
      </c>
    </row>
    <row r="56" spans="1:10" ht="36.75" customHeight="1" x14ac:dyDescent="0.2">
      <c r="A56" s="123"/>
      <c r="B56" s="128" t="s">
        <v>70</v>
      </c>
      <c r="C56" s="188" t="s">
        <v>71</v>
      </c>
      <c r="D56" s="189"/>
      <c r="E56" s="189"/>
      <c r="F56" s="135" t="s">
        <v>72</v>
      </c>
      <c r="G56" s="136"/>
      <c r="H56" s="136"/>
      <c r="I56" s="136">
        <f>'01 01N2 Pol'!G79</f>
        <v>0</v>
      </c>
      <c r="J56" s="132" t="str">
        <f>IF(I57=0,"",I56/I57*100)</f>
        <v/>
      </c>
    </row>
    <row r="57" spans="1:10" ht="25.5" customHeight="1" x14ac:dyDescent="0.2">
      <c r="A57" s="124"/>
      <c r="B57" s="129" t="s">
        <v>1</v>
      </c>
      <c r="C57" s="130"/>
      <c r="D57" s="131"/>
      <c r="E57" s="131"/>
      <c r="F57" s="137"/>
      <c r="G57" s="138"/>
      <c r="H57" s="138"/>
      <c r="I57" s="138">
        <f>SUM(I52:I56)</f>
        <v>0</v>
      </c>
      <c r="J57" s="133">
        <f>SUM(J52:J56)</f>
        <v>0</v>
      </c>
    </row>
    <row r="58" spans="1:10" x14ac:dyDescent="0.2">
      <c r="F58" s="87"/>
      <c r="G58" s="87"/>
      <c r="H58" s="87"/>
      <c r="I58" s="87"/>
      <c r="J58" s="134"/>
    </row>
    <row r="59" spans="1:10" x14ac:dyDescent="0.2">
      <c r="F59" s="87"/>
      <c r="G59" s="87"/>
      <c r="H59" s="87"/>
      <c r="I59" s="87"/>
      <c r="J59" s="134"/>
    </row>
    <row r="60" spans="1:10" x14ac:dyDescent="0.2">
      <c r="F60" s="87"/>
      <c r="G60" s="87"/>
      <c r="H60" s="87"/>
      <c r="I60" s="87"/>
      <c r="J60" s="134"/>
    </row>
  </sheetData>
  <sheetProtection password="D874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0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53:E53"/>
    <mergeCell ref="C54:E54"/>
    <mergeCell ref="C55:E55"/>
    <mergeCell ref="C56:E56"/>
    <mergeCell ref="C39:E39"/>
    <mergeCell ref="C40:E40"/>
    <mergeCell ref="C41:E41"/>
    <mergeCell ref="B42:E42"/>
    <mergeCell ref="C52:E5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0" t="s">
        <v>7</v>
      </c>
      <c r="B1" s="240"/>
      <c r="C1" s="241"/>
      <c r="D1" s="240"/>
      <c r="E1" s="240"/>
      <c r="F1" s="240"/>
      <c r="G1" s="240"/>
    </row>
    <row r="2" spans="1:7" ht="24.95" customHeight="1" x14ac:dyDescent="0.2">
      <c r="A2" s="50" t="s">
        <v>8</v>
      </c>
      <c r="B2" s="49"/>
      <c r="C2" s="242"/>
      <c r="D2" s="242"/>
      <c r="E2" s="242"/>
      <c r="F2" s="242"/>
      <c r="G2" s="243"/>
    </row>
    <row r="3" spans="1:7" ht="24.95" customHeight="1" x14ac:dyDescent="0.2">
      <c r="A3" s="50" t="s">
        <v>9</v>
      </c>
      <c r="B3" s="49"/>
      <c r="C3" s="242"/>
      <c r="D3" s="242"/>
      <c r="E3" s="242"/>
      <c r="F3" s="242"/>
      <c r="G3" s="243"/>
    </row>
    <row r="4" spans="1:7" ht="24.95" customHeight="1" x14ac:dyDescent="0.2">
      <c r="A4" s="50" t="s">
        <v>10</v>
      </c>
      <c r="B4" s="49"/>
      <c r="C4" s="242"/>
      <c r="D4" s="242"/>
      <c r="E4" s="242"/>
      <c r="F4" s="242"/>
      <c r="G4" s="243"/>
    </row>
    <row r="5" spans="1:7" x14ac:dyDescent="0.2">
      <c r="B5" s="4"/>
      <c r="C5" s="5"/>
      <c r="D5" s="6"/>
    </row>
  </sheetData>
  <sheetProtection password="D874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C84" sqref="C84:G84"/>
    </sheetView>
  </sheetViews>
  <sheetFormatPr defaultRowHeight="12.75" outlineLevelRow="3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46" t="s">
        <v>7</v>
      </c>
      <c r="B1" s="246"/>
      <c r="C1" s="246"/>
      <c r="D1" s="246"/>
      <c r="E1" s="246"/>
      <c r="F1" s="246"/>
      <c r="G1" s="246"/>
      <c r="AG1" t="s">
        <v>75</v>
      </c>
    </row>
    <row r="2" spans="1:60" ht="25.15" customHeight="1" x14ac:dyDescent="0.2">
      <c r="A2" s="50" t="s">
        <v>8</v>
      </c>
      <c r="B2" s="49" t="s">
        <v>49</v>
      </c>
      <c r="C2" s="247" t="s">
        <v>50</v>
      </c>
      <c r="D2" s="248"/>
      <c r="E2" s="248"/>
      <c r="F2" s="248"/>
      <c r="G2" s="249"/>
      <c r="AG2" t="s">
        <v>76</v>
      </c>
    </row>
    <row r="3" spans="1:60" ht="25.15" customHeight="1" x14ac:dyDescent="0.2">
      <c r="A3" s="50" t="s">
        <v>9</v>
      </c>
      <c r="B3" s="49" t="s">
        <v>45</v>
      </c>
      <c r="C3" s="247" t="s">
        <v>46</v>
      </c>
      <c r="D3" s="248"/>
      <c r="E3" s="248"/>
      <c r="F3" s="248"/>
      <c r="G3" s="249"/>
      <c r="AC3" s="121" t="s">
        <v>76</v>
      </c>
      <c r="AG3" t="s">
        <v>77</v>
      </c>
    </row>
    <row r="4" spans="1:60" ht="25.15" customHeight="1" x14ac:dyDescent="0.2">
      <c r="A4" s="140" t="s">
        <v>10</v>
      </c>
      <c r="B4" s="141" t="s">
        <v>43</v>
      </c>
      <c r="C4" s="250" t="s">
        <v>44</v>
      </c>
      <c r="D4" s="251"/>
      <c r="E4" s="251"/>
      <c r="F4" s="251"/>
      <c r="G4" s="252"/>
      <c r="AG4" t="s">
        <v>78</v>
      </c>
    </row>
    <row r="5" spans="1:60" x14ac:dyDescent="0.2">
      <c r="D5" s="10"/>
    </row>
    <row r="6" spans="1:60" ht="38.25" x14ac:dyDescent="0.2">
      <c r="A6" s="143" t="s">
        <v>79</v>
      </c>
      <c r="B6" s="145" t="s">
        <v>80</v>
      </c>
      <c r="C6" s="145" t="s">
        <v>81</v>
      </c>
      <c r="D6" s="144" t="s">
        <v>82</v>
      </c>
      <c r="E6" s="143" t="s">
        <v>83</v>
      </c>
      <c r="F6" s="142" t="s">
        <v>84</v>
      </c>
      <c r="G6" s="143" t="s">
        <v>31</v>
      </c>
      <c r="H6" s="146" t="s">
        <v>32</v>
      </c>
      <c r="I6" s="146" t="s">
        <v>85</v>
      </c>
      <c r="J6" s="146" t="s">
        <v>33</v>
      </c>
      <c r="K6" s="146" t="s">
        <v>86</v>
      </c>
      <c r="L6" s="146" t="s">
        <v>87</v>
      </c>
      <c r="M6" s="146" t="s">
        <v>88</v>
      </c>
      <c r="N6" s="146" t="s">
        <v>89</v>
      </c>
      <c r="O6" s="146" t="s">
        <v>90</v>
      </c>
      <c r="P6" s="146" t="s">
        <v>91</v>
      </c>
      <c r="Q6" s="146" t="s">
        <v>92</v>
      </c>
      <c r="R6" s="146" t="s">
        <v>93</v>
      </c>
      <c r="S6" s="146" t="s">
        <v>94</v>
      </c>
      <c r="T6" s="146" t="s">
        <v>95</v>
      </c>
      <c r="U6" s="146" t="s">
        <v>96</v>
      </c>
      <c r="V6" s="146" t="s">
        <v>97</v>
      </c>
      <c r="W6" s="146" t="s">
        <v>98</v>
      </c>
      <c r="X6" s="146" t="s">
        <v>99</v>
      </c>
      <c r="Y6" s="146" t="s">
        <v>100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1" t="s">
        <v>101</v>
      </c>
      <c r="B8" s="162" t="s">
        <v>62</v>
      </c>
      <c r="C8" s="181" t="s">
        <v>63</v>
      </c>
      <c r="D8" s="163"/>
      <c r="E8" s="164"/>
      <c r="F8" s="165"/>
      <c r="G8" s="166">
        <f>SUMIF(AG9:AG9,"&lt;&gt;NOR",G9:G9)</f>
        <v>0</v>
      </c>
      <c r="H8" s="160"/>
      <c r="I8" s="160">
        <f>SUM(I9:I9)</f>
        <v>0</v>
      </c>
      <c r="J8" s="160"/>
      <c r="K8" s="160">
        <f>SUM(K9:K9)</f>
        <v>0</v>
      </c>
      <c r="L8" s="160"/>
      <c r="M8" s="160">
        <f>SUM(M9:M9)</f>
        <v>0</v>
      </c>
      <c r="N8" s="159"/>
      <c r="O8" s="159">
        <f>SUM(O9:O9)</f>
        <v>0</v>
      </c>
      <c r="P8" s="159"/>
      <c r="Q8" s="159">
        <f>SUM(Q9:Q9)</f>
        <v>0</v>
      </c>
      <c r="R8" s="160"/>
      <c r="S8" s="160"/>
      <c r="T8" s="160"/>
      <c r="U8" s="160"/>
      <c r="V8" s="160">
        <f>SUM(V9:V9)</f>
        <v>16</v>
      </c>
      <c r="W8" s="160"/>
      <c r="X8" s="160"/>
      <c r="Y8" s="160"/>
      <c r="AG8" t="s">
        <v>102</v>
      </c>
    </row>
    <row r="9" spans="1:60" ht="22.5" outlineLevel="1" x14ac:dyDescent="0.2">
      <c r="A9" s="174">
        <v>1</v>
      </c>
      <c r="B9" s="175" t="s">
        <v>103</v>
      </c>
      <c r="C9" s="182" t="s">
        <v>104</v>
      </c>
      <c r="D9" s="176" t="s">
        <v>105</v>
      </c>
      <c r="E9" s="177">
        <v>16</v>
      </c>
      <c r="F9" s="178"/>
      <c r="G9" s="179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7"/>
      <c r="S9" s="157" t="s">
        <v>106</v>
      </c>
      <c r="T9" s="157" t="s">
        <v>107</v>
      </c>
      <c r="U9" s="157">
        <v>1</v>
      </c>
      <c r="V9" s="157">
        <f>ROUND(E9*U9,2)</f>
        <v>16</v>
      </c>
      <c r="W9" s="157"/>
      <c r="X9" s="157" t="s">
        <v>108</v>
      </c>
      <c r="Y9" s="157" t="s">
        <v>109</v>
      </c>
      <c r="Z9" s="147"/>
      <c r="AA9" s="147"/>
      <c r="AB9" s="147"/>
      <c r="AC9" s="147"/>
      <c r="AD9" s="147"/>
      <c r="AE9" s="147"/>
      <c r="AF9" s="147"/>
      <c r="AG9" s="147" t="s">
        <v>110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x14ac:dyDescent="0.2">
      <c r="A10" s="161" t="s">
        <v>101</v>
      </c>
      <c r="B10" s="162" t="s">
        <v>64</v>
      </c>
      <c r="C10" s="181" t="s">
        <v>65</v>
      </c>
      <c r="D10" s="163"/>
      <c r="E10" s="164"/>
      <c r="F10" s="165"/>
      <c r="G10" s="166">
        <f>SUMIF(AG11:AG46,"&lt;&gt;NOR",G11:G46)</f>
        <v>0</v>
      </c>
      <c r="H10" s="160"/>
      <c r="I10" s="160">
        <f>SUM(I11:I46)</f>
        <v>0</v>
      </c>
      <c r="J10" s="160"/>
      <c r="K10" s="160">
        <f>SUM(K11:K46)</f>
        <v>0</v>
      </c>
      <c r="L10" s="160"/>
      <c r="M10" s="160">
        <f>SUM(M11:M46)</f>
        <v>0</v>
      </c>
      <c r="N10" s="159"/>
      <c r="O10" s="159">
        <f>SUM(O11:O46)</f>
        <v>0.62</v>
      </c>
      <c r="P10" s="159"/>
      <c r="Q10" s="159">
        <f>SUM(Q11:Q46)</f>
        <v>0</v>
      </c>
      <c r="R10" s="160"/>
      <c r="S10" s="160"/>
      <c r="T10" s="160"/>
      <c r="U10" s="160"/>
      <c r="V10" s="160">
        <f>SUM(V11:V46)</f>
        <v>398.02000000000004</v>
      </c>
      <c r="W10" s="160"/>
      <c r="X10" s="160"/>
      <c r="Y10" s="160"/>
      <c r="AG10" t="s">
        <v>102</v>
      </c>
    </row>
    <row r="11" spans="1:60" ht="22.5" outlineLevel="1" x14ac:dyDescent="0.2">
      <c r="A11" s="174">
        <v>2</v>
      </c>
      <c r="B11" s="175" t="s">
        <v>111</v>
      </c>
      <c r="C11" s="182" t="s">
        <v>112</v>
      </c>
      <c r="D11" s="176" t="s">
        <v>113</v>
      </c>
      <c r="E11" s="177">
        <v>10</v>
      </c>
      <c r="F11" s="178"/>
      <c r="G11" s="179">
        <f t="shared" ref="G11:G16" si="0">ROUND(E11*F11,2)</f>
        <v>0</v>
      </c>
      <c r="H11" s="158"/>
      <c r="I11" s="157">
        <f t="shared" ref="I11:I16" si="1">ROUND(E11*H11,2)</f>
        <v>0</v>
      </c>
      <c r="J11" s="158"/>
      <c r="K11" s="157">
        <f t="shared" ref="K11:K16" si="2">ROUND(E11*J11,2)</f>
        <v>0</v>
      </c>
      <c r="L11" s="157">
        <v>21</v>
      </c>
      <c r="M11" s="157">
        <f t="shared" ref="M11:M16" si="3">G11*(1+L11/100)</f>
        <v>0</v>
      </c>
      <c r="N11" s="156">
        <v>1.1E-4</v>
      </c>
      <c r="O11" s="156">
        <f t="shared" ref="O11:O16" si="4">ROUND(E11*N11,2)</f>
        <v>0</v>
      </c>
      <c r="P11" s="156">
        <v>0</v>
      </c>
      <c r="Q11" s="156">
        <f t="shared" ref="Q11:Q16" si="5">ROUND(E11*P11,2)</f>
        <v>0</v>
      </c>
      <c r="R11" s="157"/>
      <c r="S11" s="157" t="s">
        <v>106</v>
      </c>
      <c r="T11" s="157" t="s">
        <v>107</v>
      </c>
      <c r="U11" s="157">
        <v>0.37535000000000002</v>
      </c>
      <c r="V11" s="157">
        <f t="shared" ref="V11:V16" si="6">ROUND(E11*U11,2)</f>
        <v>3.75</v>
      </c>
      <c r="W11" s="157"/>
      <c r="X11" s="157" t="s">
        <v>108</v>
      </c>
      <c r="Y11" s="157" t="s">
        <v>109</v>
      </c>
      <c r="Z11" s="147"/>
      <c r="AA11" s="147"/>
      <c r="AB11" s="147"/>
      <c r="AC11" s="147"/>
      <c r="AD11" s="147"/>
      <c r="AE11" s="147"/>
      <c r="AF11" s="147"/>
      <c r="AG11" s="147" t="s">
        <v>110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74">
        <v>3</v>
      </c>
      <c r="B12" s="175" t="s">
        <v>114</v>
      </c>
      <c r="C12" s="182" t="s">
        <v>115</v>
      </c>
      <c r="D12" s="176" t="s">
        <v>113</v>
      </c>
      <c r="E12" s="177">
        <v>10</v>
      </c>
      <c r="F12" s="178"/>
      <c r="G12" s="179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6">
        <v>2.0000000000000001E-4</v>
      </c>
      <c r="O12" s="156">
        <f t="shared" si="4"/>
        <v>0</v>
      </c>
      <c r="P12" s="156">
        <v>0</v>
      </c>
      <c r="Q12" s="156">
        <f t="shared" si="5"/>
        <v>0</v>
      </c>
      <c r="R12" s="157"/>
      <c r="S12" s="157" t="s">
        <v>106</v>
      </c>
      <c r="T12" s="157" t="s">
        <v>107</v>
      </c>
      <c r="U12" s="157">
        <v>0.51197000000000004</v>
      </c>
      <c r="V12" s="157">
        <f t="shared" si="6"/>
        <v>5.12</v>
      </c>
      <c r="W12" s="157"/>
      <c r="X12" s="157" t="s">
        <v>108</v>
      </c>
      <c r="Y12" s="157" t="s">
        <v>109</v>
      </c>
      <c r="Z12" s="147"/>
      <c r="AA12" s="147"/>
      <c r="AB12" s="147"/>
      <c r="AC12" s="147"/>
      <c r="AD12" s="147"/>
      <c r="AE12" s="147"/>
      <c r="AF12" s="147"/>
      <c r="AG12" s="147" t="s">
        <v>110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74">
        <v>4</v>
      </c>
      <c r="B13" s="175" t="s">
        <v>116</v>
      </c>
      <c r="C13" s="182" t="s">
        <v>117</v>
      </c>
      <c r="D13" s="176" t="s">
        <v>113</v>
      </c>
      <c r="E13" s="177">
        <v>12</v>
      </c>
      <c r="F13" s="178"/>
      <c r="G13" s="179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6">
        <v>3.8999999999999999E-4</v>
      </c>
      <c r="O13" s="156">
        <f t="shared" si="4"/>
        <v>0</v>
      </c>
      <c r="P13" s="156">
        <v>0</v>
      </c>
      <c r="Q13" s="156">
        <f t="shared" si="5"/>
        <v>0</v>
      </c>
      <c r="R13" s="157"/>
      <c r="S13" s="157" t="s">
        <v>106</v>
      </c>
      <c r="T13" s="157" t="s">
        <v>107</v>
      </c>
      <c r="U13" s="157">
        <v>0.60902000000000001</v>
      </c>
      <c r="V13" s="157">
        <f t="shared" si="6"/>
        <v>7.31</v>
      </c>
      <c r="W13" s="157"/>
      <c r="X13" s="157" t="s">
        <v>108</v>
      </c>
      <c r="Y13" s="157" t="s">
        <v>109</v>
      </c>
      <c r="Z13" s="147"/>
      <c r="AA13" s="147"/>
      <c r="AB13" s="147"/>
      <c r="AC13" s="147"/>
      <c r="AD13" s="147"/>
      <c r="AE13" s="147"/>
      <c r="AF13" s="147"/>
      <c r="AG13" s="147" t="s">
        <v>110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1" x14ac:dyDescent="0.2">
      <c r="A14" s="174">
        <v>5</v>
      </c>
      <c r="B14" s="175" t="s">
        <v>118</v>
      </c>
      <c r="C14" s="182" t="s">
        <v>119</v>
      </c>
      <c r="D14" s="176" t="s">
        <v>113</v>
      </c>
      <c r="E14" s="177">
        <v>12</v>
      </c>
      <c r="F14" s="178"/>
      <c r="G14" s="179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6">
        <v>6.4000000000000005E-4</v>
      </c>
      <c r="O14" s="156">
        <f t="shared" si="4"/>
        <v>0.01</v>
      </c>
      <c r="P14" s="156">
        <v>0</v>
      </c>
      <c r="Q14" s="156">
        <f t="shared" si="5"/>
        <v>0</v>
      </c>
      <c r="R14" s="157"/>
      <c r="S14" s="157" t="s">
        <v>106</v>
      </c>
      <c r="T14" s="157" t="s">
        <v>107</v>
      </c>
      <c r="U14" s="157">
        <v>0.78371999999999997</v>
      </c>
      <c r="V14" s="157">
        <f t="shared" si="6"/>
        <v>9.4</v>
      </c>
      <c r="W14" s="157"/>
      <c r="X14" s="157" t="s">
        <v>108</v>
      </c>
      <c r="Y14" s="157" t="s">
        <v>109</v>
      </c>
      <c r="Z14" s="147"/>
      <c r="AA14" s="147"/>
      <c r="AB14" s="147"/>
      <c r="AC14" s="147"/>
      <c r="AD14" s="147"/>
      <c r="AE14" s="147"/>
      <c r="AF14" s="147"/>
      <c r="AG14" s="147" t="s">
        <v>110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1" x14ac:dyDescent="0.2">
      <c r="A15" s="174">
        <v>6</v>
      </c>
      <c r="B15" s="175" t="s">
        <v>120</v>
      </c>
      <c r="C15" s="182" t="s">
        <v>121</v>
      </c>
      <c r="D15" s="176" t="s">
        <v>113</v>
      </c>
      <c r="E15" s="177">
        <v>46</v>
      </c>
      <c r="F15" s="178"/>
      <c r="G15" s="179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1.1100000000000001E-3</v>
      </c>
      <c r="O15" s="156">
        <f t="shared" si="4"/>
        <v>0.05</v>
      </c>
      <c r="P15" s="156">
        <v>0</v>
      </c>
      <c r="Q15" s="156">
        <f t="shared" si="5"/>
        <v>0</v>
      </c>
      <c r="R15" s="157"/>
      <c r="S15" s="157" t="s">
        <v>106</v>
      </c>
      <c r="T15" s="157" t="s">
        <v>107</v>
      </c>
      <c r="U15" s="157">
        <v>0.97101999999999999</v>
      </c>
      <c r="V15" s="157">
        <f t="shared" si="6"/>
        <v>44.67</v>
      </c>
      <c r="W15" s="157"/>
      <c r="X15" s="157" t="s">
        <v>108</v>
      </c>
      <c r="Y15" s="157" t="s">
        <v>109</v>
      </c>
      <c r="Z15" s="147"/>
      <c r="AA15" s="147"/>
      <c r="AB15" s="147"/>
      <c r="AC15" s="147"/>
      <c r="AD15" s="147"/>
      <c r="AE15" s="147"/>
      <c r="AF15" s="147"/>
      <c r="AG15" s="147" t="s">
        <v>110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68">
        <v>7</v>
      </c>
      <c r="B16" s="169" t="s">
        <v>122</v>
      </c>
      <c r="C16" s="183" t="s">
        <v>123</v>
      </c>
      <c r="D16" s="170" t="s">
        <v>124</v>
      </c>
      <c r="E16" s="171">
        <v>72</v>
      </c>
      <c r="F16" s="172"/>
      <c r="G16" s="173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2.9999999999999997E-4</v>
      </c>
      <c r="O16" s="156">
        <f t="shared" si="4"/>
        <v>0.02</v>
      </c>
      <c r="P16" s="156">
        <v>0</v>
      </c>
      <c r="Q16" s="156">
        <f t="shared" si="5"/>
        <v>0</v>
      </c>
      <c r="R16" s="157"/>
      <c r="S16" s="157" t="s">
        <v>106</v>
      </c>
      <c r="T16" s="157" t="s">
        <v>107</v>
      </c>
      <c r="U16" s="157">
        <v>0.27313999999999999</v>
      </c>
      <c r="V16" s="157">
        <f t="shared" si="6"/>
        <v>19.670000000000002</v>
      </c>
      <c r="W16" s="157"/>
      <c r="X16" s="157" t="s">
        <v>108</v>
      </c>
      <c r="Y16" s="157" t="s">
        <v>109</v>
      </c>
      <c r="Z16" s="147"/>
      <c r="AA16" s="147"/>
      <c r="AB16" s="147"/>
      <c r="AC16" s="147"/>
      <c r="AD16" s="147"/>
      <c r="AE16" s="147"/>
      <c r="AF16" s="147"/>
      <c r="AG16" s="147" t="s">
        <v>110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2" x14ac:dyDescent="0.2">
      <c r="A17" s="154"/>
      <c r="B17" s="155"/>
      <c r="C17" s="244" t="s">
        <v>125</v>
      </c>
      <c r="D17" s="245"/>
      <c r="E17" s="245"/>
      <c r="F17" s="245"/>
      <c r="G17" s="245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126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80" t="str">
        <f>C17</f>
        <v>Obsahuje 1 spoj na 4 m délky rozvodu, bez dodávky potrubí, bez montáže a dodávky tvarovek a závěsů. Včetně zednických výpomocí.</v>
      </c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267" t="s">
        <v>127</v>
      </c>
      <c r="D18" s="268"/>
      <c r="E18" s="268"/>
      <c r="F18" s="268"/>
      <c r="G18" s="268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126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68">
        <v>8</v>
      </c>
      <c r="B19" s="169" t="s">
        <v>128</v>
      </c>
      <c r="C19" s="183" t="s">
        <v>129</v>
      </c>
      <c r="D19" s="170" t="s">
        <v>124</v>
      </c>
      <c r="E19" s="171">
        <v>140</v>
      </c>
      <c r="F19" s="172"/>
      <c r="G19" s="173">
        <f>ROUND(E19*F19,2)</f>
        <v>0</v>
      </c>
      <c r="H19" s="158"/>
      <c r="I19" s="157">
        <f>ROUND(E19*H19,2)</f>
        <v>0</v>
      </c>
      <c r="J19" s="158"/>
      <c r="K19" s="157">
        <f>ROUND(E19*J19,2)</f>
        <v>0</v>
      </c>
      <c r="L19" s="157">
        <v>21</v>
      </c>
      <c r="M19" s="157">
        <f>G19*(1+L19/100)</f>
        <v>0</v>
      </c>
      <c r="N19" s="156">
        <v>3.1E-4</v>
      </c>
      <c r="O19" s="156">
        <f>ROUND(E19*N19,2)</f>
        <v>0.04</v>
      </c>
      <c r="P19" s="156">
        <v>0</v>
      </c>
      <c r="Q19" s="156">
        <f>ROUND(E19*P19,2)</f>
        <v>0</v>
      </c>
      <c r="R19" s="157"/>
      <c r="S19" s="157" t="s">
        <v>106</v>
      </c>
      <c r="T19" s="157" t="s">
        <v>107</v>
      </c>
      <c r="U19" s="157">
        <v>1.1513100000000001</v>
      </c>
      <c r="V19" s="157">
        <f>ROUND(E19*U19,2)</f>
        <v>161.18</v>
      </c>
      <c r="W19" s="157"/>
      <c r="X19" s="157" t="s">
        <v>108</v>
      </c>
      <c r="Y19" s="157" t="s">
        <v>109</v>
      </c>
      <c r="Z19" s="147"/>
      <c r="AA19" s="147"/>
      <c r="AB19" s="147"/>
      <c r="AC19" s="147"/>
      <c r="AD19" s="147"/>
      <c r="AE19" s="147"/>
      <c r="AF19" s="147"/>
      <c r="AG19" s="147" t="s">
        <v>110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2" x14ac:dyDescent="0.2">
      <c r="A20" s="154"/>
      <c r="B20" s="155"/>
      <c r="C20" s="244" t="s">
        <v>130</v>
      </c>
      <c r="D20" s="245"/>
      <c r="E20" s="245"/>
      <c r="F20" s="245"/>
      <c r="G20" s="245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126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80" t="str">
        <f>C20</f>
        <v>V položkách jsou započteny 3 svary na 1m délky rozvodu, náklady na montáž tvarovek, bez dodávky potrubí, tvarovek a závěsů. Včetně zednických výpomocí.</v>
      </c>
      <c r="BB20" s="147"/>
      <c r="BC20" s="147"/>
      <c r="BD20" s="147"/>
      <c r="BE20" s="147"/>
      <c r="BF20" s="147"/>
      <c r="BG20" s="147"/>
      <c r="BH20" s="147"/>
    </row>
    <row r="21" spans="1:60" outlineLevel="3" x14ac:dyDescent="0.2">
      <c r="A21" s="154"/>
      <c r="B21" s="155"/>
      <c r="C21" s="267" t="s">
        <v>127</v>
      </c>
      <c r="D21" s="268"/>
      <c r="E21" s="268"/>
      <c r="F21" s="268"/>
      <c r="G21" s="268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126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33.75" outlineLevel="1" x14ac:dyDescent="0.2">
      <c r="A22" s="174">
        <v>9</v>
      </c>
      <c r="B22" s="175" t="s">
        <v>131</v>
      </c>
      <c r="C22" s="182" t="s">
        <v>132</v>
      </c>
      <c r="D22" s="176" t="s">
        <v>124</v>
      </c>
      <c r="E22" s="177">
        <v>72</v>
      </c>
      <c r="F22" s="178"/>
      <c r="G22" s="179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21</v>
      </c>
      <c r="M22" s="157">
        <f>G22*(1+L22/100)</f>
        <v>0</v>
      </c>
      <c r="N22" s="156">
        <v>0</v>
      </c>
      <c r="O22" s="156">
        <f>ROUND(E22*N22,2)</f>
        <v>0</v>
      </c>
      <c r="P22" s="156">
        <v>0</v>
      </c>
      <c r="Q22" s="156">
        <f>ROUND(E22*P22,2)</f>
        <v>0</v>
      </c>
      <c r="R22" s="157"/>
      <c r="S22" s="157" t="s">
        <v>106</v>
      </c>
      <c r="T22" s="157" t="s">
        <v>107</v>
      </c>
      <c r="U22" s="157">
        <v>0.13900000000000001</v>
      </c>
      <c r="V22" s="157">
        <f>ROUND(E22*U22,2)</f>
        <v>10.01</v>
      </c>
      <c r="W22" s="157"/>
      <c r="X22" s="157" t="s">
        <v>108</v>
      </c>
      <c r="Y22" s="157" t="s">
        <v>109</v>
      </c>
      <c r="Z22" s="147"/>
      <c r="AA22" s="147"/>
      <c r="AB22" s="147"/>
      <c r="AC22" s="147"/>
      <c r="AD22" s="147"/>
      <c r="AE22" s="147"/>
      <c r="AF22" s="147"/>
      <c r="AG22" s="147" t="s">
        <v>110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1" x14ac:dyDescent="0.2">
      <c r="A23" s="174">
        <v>10</v>
      </c>
      <c r="B23" s="175" t="s">
        <v>133</v>
      </c>
      <c r="C23" s="182" t="s">
        <v>134</v>
      </c>
      <c r="D23" s="176" t="s">
        <v>124</v>
      </c>
      <c r="E23" s="177">
        <v>140</v>
      </c>
      <c r="F23" s="178"/>
      <c r="G23" s="179">
        <f>ROUND(E23*F23,2)</f>
        <v>0</v>
      </c>
      <c r="H23" s="158"/>
      <c r="I23" s="157">
        <f>ROUND(E23*H23,2)</f>
        <v>0</v>
      </c>
      <c r="J23" s="158"/>
      <c r="K23" s="157">
        <f>ROUND(E23*J23,2)</f>
        <v>0</v>
      </c>
      <c r="L23" s="157">
        <v>21</v>
      </c>
      <c r="M23" s="157">
        <f>G23*(1+L23/100)</f>
        <v>0</v>
      </c>
      <c r="N23" s="156">
        <v>0</v>
      </c>
      <c r="O23" s="156">
        <f>ROUND(E23*N23,2)</f>
        <v>0</v>
      </c>
      <c r="P23" s="156">
        <v>0</v>
      </c>
      <c r="Q23" s="156">
        <f>ROUND(E23*P23,2)</f>
        <v>0</v>
      </c>
      <c r="R23" s="157"/>
      <c r="S23" s="157" t="s">
        <v>106</v>
      </c>
      <c r="T23" s="157" t="s">
        <v>107</v>
      </c>
      <c r="U23" s="157">
        <v>0.19500000000000001</v>
      </c>
      <c r="V23" s="157">
        <f>ROUND(E23*U23,2)</f>
        <v>27.3</v>
      </c>
      <c r="W23" s="157"/>
      <c r="X23" s="157" t="s">
        <v>108</v>
      </c>
      <c r="Y23" s="157" t="s">
        <v>109</v>
      </c>
      <c r="Z23" s="147"/>
      <c r="AA23" s="147"/>
      <c r="AB23" s="147"/>
      <c r="AC23" s="147"/>
      <c r="AD23" s="147"/>
      <c r="AE23" s="147"/>
      <c r="AF23" s="147"/>
      <c r="AG23" s="147" t="s">
        <v>110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4">
        <v>11</v>
      </c>
      <c r="B24" s="175" t="s">
        <v>135</v>
      </c>
      <c r="C24" s="182" t="s">
        <v>136</v>
      </c>
      <c r="D24" s="176" t="s">
        <v>113</v>
      </c>
      <c r="E24" s="177">
        <v>6</v>
      </c>
      <c r="F24" s="178"/>
      <c r="G24" s="179">
        <f>ROUND(E24*F24,2)</f>
        <v>0</v>
      </c>
      <c r="H24" s="158"/>
      <c r="I24" s="157">
        <f>ROUND(E24*H24,2)</f>
        <v>0</v>
      </c>
      <c r="J24" s="158"/>
      <c r="K24" s="157">
        <f>ROUND(E24*J24,2)</f>
        <v>0</v>
      </c>
      <c r="L24" s="157">
        <v>21</v>
      </c>
      <c r="M24" s="157">
        <f>G24*(1+L24/100)</f>
        <v>0</v>
      </c>
      <c r="N24" s="156">
        <v>1.47E-3</v>
      </c>
      <c r="O24" s="156">
        <f>ROUND(E24*N24,2)</f>
        <v>0.01</v>
      </c>
      <c r="P24" s="156">
        <v>0</v>
      </c>
      <c r="Q24" s="156">
        <f>ROUND(E24*P24,2)</f>
        <v>0</v>
      </c>
      <c r="R24" s="157"/>
      <c r="S24" s="157" t="s">
        <v>106</v>
      </c>
      <c r="T24" s="157" t="s">
        <v>107</v>
      </c>
      <c r="U24" s="157">
        <v>1.1120000000000001</v>
      </c>
      <c r="V24" s="157">
        <f>ROUND(E24*U24,2)</f>
        <v>6.67</v>
      </c>
      <c r="W24" s="157"/>
      <c r="X24" s="157" t="s">
        <v>108</v>
      </c>
      <c r="Y24" s="157" t="s">
        <v>109</v>
      </c>
      <c r="Z24" s="147"/>
      <c r="AA24" s="147"/>
      <c r="AB24" s="147"/>
      <c r="AC24" s="147"/>
      <c r="AD24" s="147"/>
      <c r="AE24" s="147"/>
      <c r="AF24" s="147"/>
      <c r="AG24" s="147" t="s">
        <v>110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68">
        <v>12</v>
      </c>
      <c r="B25" s="169" t="s">
        <v>137</v>
      </c>
      <c r="C25" s="183" t="s">
        <v>138</v>
      </c>
      <c r="D25" s="170" t="s">
        <v>124</v>
      </c>
      <c r="E25" s="171">
        <v>212</v>
      </c>
      <c r="F25" s="172"/>
      <c r="G25" s="173">
        <f>ROUND(E25*F25,2)</f>
        <v>0</v>
      </c>
      <c r="H25" s="158"/>
      <c r="I25" s="157">
        <f>ROUND(E25*H25,2)</f>
        <v>0</v>
      </c>
      <c r="J25" s="158"/>
      <c r="K25" s="157">
        <f>ROUND(E25*J25,2)</f>
        <v>0</v>
      </c>
      <c r="L25" s="157">
        <v>21</v>
      </c>
      <c r="M25" s="157">
        <f>G25*(1+L25/100)</f>
        <v>0</v>
      </c>
      <c r="N25" s="156">
        <v>0</v>
      </c>
      <c r="O25" s="156">
        <f>ROUND(E25*N25,2)</f>
        <v>0</v>
      </c>
      <c r="P25" s="156">
        <v>0</v>
      </c>
      <c r="Q25" s="156">
        <f>ROUND(E25*P25,2)</f>
        <v>0</v>
      </c>
      <c r="R25" s="157"/>
      <c r="S25" s="157" t="s">
        <v>106</v>
      </c>
      <c r="T25" s="157" t="s">
        <v>107</v>
      </c>
      <c r="U25" s="157">
        <v>0.05</v>
      </c>
      <c r="V25" s="157">
        <f>ROUND(E25*U25,2)</f>
        <v>10.6</v>
      </c>
      <c r="W25" s="157"/>
      <c r="X25" s="157" t="s">
        <v>108</v>
      </c>
      <c r="Y25" s="157" t="s">
        <v>109</v>
      </c>
      <c r="Z25" s="147"/>
      <c r="AA25" s="147"/>
      <c r="AB25" s="147"/>
      <c r="AC25" s="147"/>
      <c r="AD25" s="147"/>
      <c r="AE25" s="147"/>
      <c r="AF25" s="147"/>
      <c r="AG25" s="147" t="s">
        <v>110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244" t="s">
        <v>139</v>
      </c>
      <c r="D26" s="245"/>
      <c r="E26" s="245"/>
      <c r="F26" s="245"/>
      <c r="G26" s="245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126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68">
        <v>13</v>
      </c>
      <c r="B27" s="169" t="s">
        <v>140</v>
      </c>
      <c r="C27" s="183" t="s">
        <v>141</v>
      </c>
      <c r="D27" s="170" t="s">
        <v>124</v>
      </c>
      <c r="E27" s="171">
        <v>212</v>
      </c>
      <c r="F27" s="172"/>
      <c r="G27" s="173">
        <f>ROUND(E27*F27,2)</f>
        <v>0</v>
      </c>
      <c r="H27" s="158"/>
      <c r="I27" s="157">
        <f>ROUND(E27*H27,2)</f>
        <v>0</v>
      </c>
      <c r="J27" s="158"/>
      <c r="K27" s="157">
        <f>ROUND(E27*J27,2)</f>
        <v>0</v>
      </c>
      <c r="L27" s="157">
        <v>21</v>
      </c>
      <c r="M27" s="157">
        <f>G27*(1+L27/100)</f>
        <v>0</v>
      </c>
      <c r="N27" s="156">
        <v>1.0000000000000001E-5</v>
      </c>
      <c r="O27" s="156">
        <f>ROUND(E27*N27,2)</f>
        <v>0</v>
      </c>
      <c r="P27" s="156">
        <v>0</v>
      </c>
      <c r="Q27" s="156">
        <f>ROUND(E27*P27,2)</f>
        <v>0</v>
      </c>
      <c r="R27" s="157"/>
      <c r="S27" s="157" t="s">
        <v>106</v>
      </c>
      <c r="T27" s="157" t="s">
        <v>107</v>
      </c>
      <c r="U27" s="157">
        <v>6.2E-2</v>
      </c>
      <c r="V27" s="157">
        <f>ROUND(E27*U27,2)</f>
        <v>13.14</v>
      </c>
      <c r="W27" s="157"/>
      <c r="X27" s="157" t="s">
        <v>108</v>
      </c>
      <c r="Y27" s="157" t="s">
        <v>109</v>
      </c>
      <c r="Z27" s="147"/>
      <c r="AA27" s="147"/>
      <c r="AB27" s="147"/>
      <c r="AC27" s="147"/>
      <c r="AD27" s="147"/>
      <c r="AE27" s="147"/>
      <c r="AF27" s="147"/>
      <c r="AG27" s="147" t="s">
        <v>110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244" t="s">
        <v>142</v>
      </c>
      <c r="D28" s="245"/>
      <c r="E28" s="245"/>
      <c r="F28" s="245"/>
      <c r="G28" s="245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126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33.75" outlineLevel="1" x14ac:dyDescent="0.2">
      <c r="A29" s="174">
        <v>14</v>
      </c>
      <c r="B29" s="175" t="s">
        <v>143</v>
      </c>
      <c r="C29" s="182" t="s">
        <v>144</v>
      </c>
      <c r="D29" s="176" t="s">
        <v>105</v>
      </c>
      <c r="E29" s="177">
        <v>72</v>
      </c>
      <c r="F29" s="178"/>
      <c r="G29" s="179">
        <f t="shared" ref="G29:G46" si="7">ROUND(E29*F29,2)</f>
        <v>0</v>
      </c>
      <c r="H29" s="158"/>
      <c r="I29" s="157">
        <f t="shared" ref="I29:I46" si="8">ROUND(E29*H29,2)</f>
        <v>0</v>
      </c>
      <c r="J29" s="158"/>
      <c r="K29" s="157">
        <f t="shared" ref="K29:K46" si="9">ROUND(E29*J29,2)</f>
        <v>0</v>
      </c>
      <c r="L29" s="157">
        <v>21</v>
      </c>
      <c r="M29" s="157">
        <f t="shared" ref="M29:M46" si="10">G29*(1+L29/100)</f>
        <v>0</v>
      </c>
      <c r="N29" s="156">
        <v>0</v>
      </c>
      <c r="O29" s="156">
        <f t="shared" ref="O29:O46" si="11">ROUND(E29*N29,2)</f>
        <v>0</v>
      </c>
      <c r="P29" s="156">
        <v>0</v>
      </c>
      <c r="Q29" s="156">
        <f t="shared" ref="Q29:Q46" si="12">ROUND(E29*P29,2)</f>
        <v>0</v>
      </c>
      <c r="R29" s="157"/>
      <c r="S29" s="157" t="s">
        <v>145</v>
      </c>
      <c r="T29" s="157" t="s">
        <v>107</v>
      </c>
      <c r="U29" s="157">
        <v>1.1000000000000001</v>
      </c>
      <c r="V29" s="157">
        <f t="shared" ref="V29:V46" si="13">ROUND(E29*U29,2)</f>
        <v>79.2</v>
      </c>
      <c r="W29" s="157"/>
      <c r="X29" s="157" t="s">
        <v>108</v>
      </c>
      <c r="Y29" s="157" t="s">
        <v>109</v>
      </c>
      <c r="Z29" s="147"/>
      <c r="AA29" s="147"/>
      <c r="AB29" s="147"/>
      <c r="AC29" s="147"/>
      <c r="AD29" s="147"/>
      <c r="AE29" s="147"/>
      <c r="AF29" s="147"/>
      <c r="AG29" s="147" t="s">
        <v>110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4">
        <v>15</v>
      </c>
      <c r="B30" s="175" t="s">
        <v>146</v>
      </c>
      <c r="C30" s="182" t="s">
        <v>147</v>
      </c>
      <c r="D30" s="176" t="s">
        <v>148</v>
      </c>
      <c r="E30" s="177">
        <v>15</v>
      </c>
      <c r="F30" s="178"/>
      <c r="G30" s="179">
        <f t="shared" si="7"/>
        <v>0</v>
      </c>
      <c r="H30" s="158"/>
      <c r="I30" s="157">
        <f t="shared" si="8"/>
        <v>0</v>
      </c>
      <c r="J30" s="158"/>
      <c r="K30" s="157">
        <f t="shared" si="9"/>
        <v>0</v>
      </c>
      <c r="L30" s="157">
        <v>21</v>
      </c>
      <c r="M30" s="157">
        <f t="shared" si="10"/>
        <v>0</v>
      </c>
      <c r="N30" s="156">
        <v>1E-3</v>
      </c>
      <c r="O30" s="156">
        <f t="shared" si="11"/>
        <v>0.02</v>
      </c>
      <c r="P30" s="156">
        <v>0</v>
      </c>
      <c r="Q30" s="156">
        <f t="shared" si="12"/>
        <v>0</v>
      </c>
      <c r="R30" s="157" t="s">
        <v>149</v>
      </c>
      <c r="S30" s="157" t="s">
        <v>106</v>
      </c>
      <c r="T30" s="157" t="s">
        <v>107</v>
      </c>
      <c r="U30" s="157">
        <v>0</v>
      </c>
      <c r="V30" s="157">
        <f t="shared" si="13"/>
        <v>0</v>
      </c>
      <c r="W30" s="157"/>
      <c r="X30" s="157" t="s">
        <v>150</v>
      </c>
      <c r="Y30" s="157" t="s">
        <v>109</v>
      </c>
      <c r="Z30" s="147"/>
      <c r="AA30" s="147"/>
      <c r="AB30" s="147"/>
      <c r="AC30" s="147"/>
      <c r="AD30" s="147"/>
      <c r="AE30" s="147"/>
      <c r="AF30" s="147"/>
      <c r="AG30" s="147" t="s">
        <v>151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4">
        <v>16</v>
      </c>
      <c r="B31" s="175" t="s">
        <v>152</v>
      </c>
      <c r="C31" s="182" t="s">
        <v>153</v>
      </c>
      <c r="D31" s="176" t="s">
        <v>124</v>
      </c>
      <c r="E31" s="177">
        <v>24</v>
      </c>
      <c r="F31" s="178"/>
      <c r="G31" s="179">
        <f t="shared" si="7"/>
        <v>0</v>
      </c>
      <c r="H31" s="158"/>
      <c r="I31" s="157">
        <f t="shared" si="8"/>
        <v>0</v>
      </c>
      <c r="J31" s="158"/>
      <c r="K31" s="157">
        <f t="shared" si="9"/>
        <v>0</v>
      </c>
      <c r="L31" s="157">
        <v>21</v>
      </c>
      <c r="M31" s="157">
        <f t="shared" si="10"/>
        <v>0</v>
      </c>
      <c r="N31" s="156">
        <v>5.0000000000000002E-5</v>
      </c>
      <c r="O31" s="156">
        <f t="shared" si="11"/>
        <v>0</v>
      </c>
      <c r="P31" s="156">
        <v>0</v>
      </c>
      <c r="Q31" s="156">
        <f t="shared" si="12"/>
        <v>0</v>
      </c>
      <c r="R31" s="157" t="s">
        <v>149</v>
      </c>
      <c r="S31" s="157" t="s">
        <v>106</v>
      </c>
      <c r="T31" s="157" t="s">
        <v>107</v>
      </c>
      <c r="U31" s="157">
        <v>0</v>
      </c>
      <c r="V31" s="157">
        <f t="shared" si="13"/>
        <v>0</v>
      </c>
      <c r="W31" s="157"/>
      <c r="X31" s="157" t="s">
        <v>150</v>
      </c>
      <c r="Y31" s="157" t="s">
        <v>109</v>
      </c>
      <c r="Z31" s="147"/>
      <c r="AA31" s="147"/>
      <c r="AB31" s="147"/>
      <c r="AC31" s="147"/>
      <c r="AD31" s="147"/>
      <c r="AE31" s="147"/>
      <c r="AF31" s="147"/>
      <c r="AG31" s="147" t="s">
        <v>151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4">
        <v>17</v>
      </c>
      <c r="B32" s="175" t="s">
        <v>154</v>
      </c>
      <c r="C32" s="182" t="s">
        <v>155</v>
      </c>
      <c r="D32" s="176" t="s">
        <v>124</v>
      </c>
      <c r="E32" s="177">
        <v>30</v>
      </c>
      <c r="F32" s="178"/>
      <c r="G32" s="179">
        <f t="shared" si="7"/>
        <v>0</v>
      </c>
      <c r="H32" s="158"/>
      <c r="I32" s="157">
        <f t="shared" si="8"/>
        <v>0</v>
      </c>
      <c r="J32" s="158"/>
      <c r="K32" s="157">
        <f t="shared" si="9"/>
        <v>0</v>
      </c>
      <c r="L32" s="157">
        <v>21</v>
      </c>
      <c r="M32" s="157">
        <f t="shared" si="10"/>
        <v>0</v>
      </c>
      <c r="N32" s="156">
        <v>8.0000000000000007E-5</v>
      </c>
      <c r="O32" s="156">
        <f t="shared" si="11"/>
        <v>0</v>
      </c>
      <c r="P32" s="156">
        <v>0</v>
      </c>
      <c r="Q32" s="156">
        <f t="shared" si="12"/>
        <v>0</v>
      </c>
      <c r="R32" s="157" t="s">
        <v>149</v>
      </c>
      <c r="S32" s="157" t="s">
        <v>106</v>
      </c>
      <c r="T32" s="157" t="s">
        <v>107</v>
      </c>
      <c r="U32" s="157">
        <v>0</v>
      </c>
      <c r="V32" s="157">
        <f t="shared" si="13"/>
        <v>0</v>
      </c>
      <c r="W32" s="157"/>
      <c r="X32" s="157" t="s">
        <v>150</v>
      </c>
      <c r="Y32" s="157" t="s">
        <v>109</v>
      </c>
      <c r="Z32" s="147"/>
      <c r="AA32" s="147"/>
      <c r="AB32" s="147"/>
      <c r="AC32" s="147"/>
      <c r="AD32" s="147"/>
      <c r="AE32" s="147"/>
      <c r="AF32" s="147"/>
      <c r="AG32" s="147" t="s">
        <v>151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4">
        <v>18</v>
      </c>
      <c r="B33" s="175" t="s">
        <v>156</v>
      </c>
      <c r="C33" s="182" t="s">
        <v>157</v>
      </c>
      <c r="D33" s="176" t="s">
        <v>124</v>
      </c>
      <c r="E33" s="177">
        <v>12</v>
      </c>
      <c r="F33" s="178"/>
      <c r="G33" s="179">
        <f t="shared" si="7"/>
        <v>0</v>
      </c>
      <c r="H33" s="158"/>
      <c r="I33" s="157">
        <f t="shared" si="8"/>
        <v>0</v>
      </c>
      <c r="J33" s="158"/>
      <c r="K33" s="157">
        <f t="shared" si="9"/>
        <v>0</v>
      </c>
      <c r="L33" s="157">
        <v>21</v>
      </c>
      <c r="M33" s="157">
        <f t="shared" si="10"/>
        <v>0</v>
      </c>
      <c r="N33" s="156">
        <v>6.9999999999999994E-5</v>
      </c>
      <c r="O33" s="156">
        <f t="shared" si="11"/>
        <v>0</v>
      </c>
      <c r="P33" s="156">
        <v>0</v>
      </c>
      <c r="Q33" s="156">
        <f t="shared" si="12"/>
        <v>0</v>
      </c>
      <c r="R33" s="157" t="s">
        <v>149</v>
      </c>
      <c r="S33" s="157" t="s">
        <v>106</v>
      </c>
      <c r="T33" s="157" t="s">
        <v>107</v>
      </c>
      <c r="U33" s="157">
        <v>0</v>
      </c>
      <c r="V33" s="157">
        <f t="shared" si="13"/>
        <v>0</v>
      </c>
      <c r="W33" s="157"/>
      <c r="X33" s="157" t="s">
        <v>150</v>
      </c>
      <c r="Y33" s="157" t="s">
        <v>109</v>
      </c>
      <c r="Z33" s="147"/>
      <c r="AA33" s="147"/>
      <c r="AB33" s="147"/>
      <c r="AC33" s="147"/>
      <c r="AD33" s="147"/>
      <c r="AE33" s="147"/>
      <c r="AF33" s="147"/>
      <c r="AG33" s="147" t="s">
        <v>151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4">
        <v>19</v>
      </c>
      <c r="B34" s="175" t="s">
        <v>158</v>
      </c>
      <c r="C34" s="182" t="s">
        <v>159</v>
      </c>
      <c r="D34" s="176" t="s">
        <v>124</v>
      </c>
      <c r="E34" s="177">
        <v>12</v>
      </c>
      <c r="F34" s="178"/>
      <c r="G34" s="179">
        <f t="shared" si="7"/>
        <v>0</v>
      </c>
      <c r="H34" s="158"/>
      <c r="I34" s="157">
        <f t="shared" si="8"/>
        <v>0</v>
      </c>
      <c r="J34" s="158"/>
      <c r="K34" s="157">
        <f t="shared" si="9"/>
        <v>0</v>
      </c>
      <c r="L34" s="157">
        <v>21</v>
      </c>
      <c r="M34" s="157">
        <f t="shared" si="10"/>
        <v>0</v>
      </c>
      <c r="N34" s="156">
        <v>1.2E-4</v>
      </c>
      <c r="O34" s="156">
        <f t="shared" si="11"/>
        <v>0</v>
      </c>
      <c r="P34" s="156">
        <v>0</v>
      </c>
      <c r="Q34" s="156">
        <f t="shared" si="12"/>
        <v>0</v>
      </c>
      <c r="R34" s="157" t="s">
        <v>149</v>
      </c>
      <c r="S34" s="157" t="s">
        <v>106</v>
      </c>
      <c r="T34" s="157" t="s">
        <v>107</v>
      </c>
      <c r="U34" s="157">
        <v>0</v>
      </c>
      <c r="V34" s="157">
        <f t="shared" si="13"/>
        <v>0</v>
      </c>
      <c r="W34" s="157"/>
      <c r="X34" s="157" t="s">
        <v>150</v>
      </c>
      <c r="Y34" s="157" t="s">
        <v>109</v>
      </c>
      <c r="Z34" s="147"/>
      <c r="AA34" s="147"/>
      <c r="AB34" s="147"/>
      <c r="AC34" s="147"/>
      <c r="AD34" s="147"/>
      <c r="AE34" s="147"/>
      <c r="AF34" s="147"/>
      <c r="AG34" s="147" t="s">
        <v>151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4">
        <v>20</v>
      </c>
      <c r="B35" s="175" t="s">
        <v>160</v>
      </c>
      <c r="C35" s="182" t="s">
        <v>161</v>
      </c>
      <c r="D35" s="176" t="s">
        <v>124</v>
      </c>
      <c r="E35" s="177">
        <v>20</v>
      </c>
      <c r="F35" s="178"/>
      <c r="G35" s="179">
        <f t="shared" si="7"/>
        <v>0</v>
      </c>
      <c r="H35" s="158"/>
      <c r="I35" s="157">
        <f t="shared" si="8"/>
        <v>0</v>
      </c>
      <c r="J35" s="158"/>
      <c r="K35" s="157">
        <f t="shared" si="9"/>
        <v>0</v>
      </c>
      <c r="L35" s="157">
        <v>21</v>
      </c>
      <c r="M35" s="157">
        <f t="shared" si="10"/>
        <v>0</v>
      </c>
      <c r="N35" s="156">
        <v>1.7000000000000001E-4</v>
      </c>
      <c r="O35" s="156">
        <f t="shared" si="11"/>
        <v>0</v>
      </c>
      <c r="P35" s="156">
        <v>0</v>
      </c>
      <c r="Q35" s="156">
        <f t="shared" si="12"/>
        <v>0</v>
      </c>
      <c r="R35" s="157" t="s">
        <v>149</v>
      </c>
      <c r="S35" s="157" t="s">
        <v>106</v>
      </c>
      <c r="T35" s="157" t="s">
        <v>107</v>
      </c>
      <c r="U35" s="157">
        <v>0</v>
      </c>
      <c r="V35" s="157">
        <f t="shared" si="13"/>
        <v>0</v>
      </c>
      <c r="W35" s="157"/>
      <c r="X35" s="157" t="s">
        <v>150</v>
      </c>
      <c r="Y35" s="157" t="s">
        <v>109</v>
      </c>
      <c r="Z35" s="147"/>
      <c r="AA35" s="147"/>
      <c r="AB35" s="147"/>
      <c r="AC35" s="147"/>
      <c r="AD35" s="147"/>
      <c r="AE35" s="147"/>
      <c r="AF35" s="147"/>
      <c r="AG35" s="147" t="s">
        <v>151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4">
        <v>21</v>
      </c>
      <c r="B36" s="175" t="s">
        <v>162</v>
      </c>
      <c r="C36" s="182" t="s">
        <v>163</v>
      </c>
      <c r="D36" s="176" t="s">
        <v>124</v>
      </c>
      <c r="E36" s="177">
        <v>34</v>
      </c>
      <c r="F36" s="178"/>
      <c r="G36" s="179">
        <f t="shared" si="7"/>
        <v>0</v>
      </c>
      <c r="H36" s="158"/>
      <c r="I36" s="157">
        <f t="shared" si="8"/>
        <v>0</v>
      </c>
      <c r="J36" s="158"/>
      <c r="K36" s="157">
        <f t="shared" si="9"/>
        <v>0</v>
      </c>
      <c r="L36" s="157">
        <v>21</v>
      </c>
      <c r="M36" s="157">
        <f t="shared" si="10"/>
        <v>0</v>
      </c>
      <c r="N36" s="156">
        <v>2.0000000000000001E-4</v>
      </c>
      <c r="O36" s="156">
        <f t="shared" si="11"/>
        <v>0.01</v>
      </c>
      <c r="P36" s="156">
        <v>0</v>
      </c>
      <c r="Q36" s="156">
        <f t="shared" si="12"/>
        <v>0</v>
      </c>
      <c r="R36" s="157" t="s">
        <v>149</v>
      </c>
      <c r="S36" s="157" t="s">
        <v>106</v>
      </c>
      <c r="T36" s="157" t="s">
        <v>107</v>
      </c>
      <c r="U36" s="157">
        <v>0</v>
      </c>
      <c r="V36" s="157">
        <f t="shared" si="13"/>
        <v>0</v>
      </c>
      <c r="W36" s="157"/>
      <c r="X36" s="157" t="s">
        <v>150</v>
      </c>
      <c r="Y36" s="157" t="s">
        <v>109</v>
      </c>
      <c r="Z36" s="147"/>
      <c r="AA36" s="147"/>
      <c r="AB36" s="147"/>
      <c r="AC36" s="147"/>
      <c r="AD36" s="147"/>
      <c r="AE36" s="147"/>
      <c r="AF36" s="147"/>
      <c r="AG36" s="147" t="s">
        <v>151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4">
        <v>22</v>
      </c>
      <c r="B37" s="175" t="s">
        <v>164</v>
      </c>
      <c r="C37" s="182" t="s">
        <v>165</v>
      </c>
      <c r="D37" s="176" t="s">
        <v>124</v>
      </c>
      <c r="E37" s="177">
        <v>72</v>
      </c>
      <c r="F37" s="178"/>
      <c r="G37" s="179">
        <f t="shared" si="7"/>
        <v>0</v>
      </c>
      <c r="H37" s="158"/>
      <c r="I37" s="157">
        <f t="shared" si="8"/>
        <v>0</v>
      </c>
      <c r="J37" s="158"/>
      <c r="K37" s="157">
        <f t="shared" si="9"/>
        <v>0</v>
      </c>
      <c r="L37" s="157">
        <v>21</v>
      </c>
      <c r="M37" s="157">
        <f t="shared" si="10"/>
        <v>0</v>
      </c>
      <c r="N37" s="156">
        <v>2.3000000000000001E-4</v>
      </c>
      <c r="O37" s="156">
        <f t="shared" si="11"/>
        <v>0.02</v>
      </c>
      <c r="P37" s="156">
        <v>0</v>
      </c>
      <c r="Q37" s="156">
        <f t="shared" si="12"/>
        <v>0</v>
      </c>
      <c r="R37" s="157" t="s">
        <v>149</v>
      </c>
      <c r="S37" s="157" t="s">
        <v>106</v>
      </c>
      <c r="T37" s="157" t="s">
        <v>107</v>
      </c>
      <c r="U37" s="157">
        <v>0</v>
      </c>
      <c r="V37" s="157">
        <f t="shared" si="13"/>
        <v>0</v>
      </c>
      <c r="W37" s="157"/>
      <c r="X37" s="157" t="s">
        <v>150</v>
      </c>
      <c r="Y37" s="157" t="s">
        <v>109</v>
      </c>
      <c r="Z37" s="147"/>
      <c r="AA37" s="147"/>
      <c r="AB37" s="147"/>
      <c r="AC37" s="147"/>
      <c r="AD37" s="147"/>
      <c r="AE37" s="147"/>
      <c r="AF37" s="147"/>
      <c r="AG37" s="147" t="s">
        <v>151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4">
        <v>23</v>
      </c>
      <c r="B38" s="175" t="s">
        <v>166</v>
      </c>
      <c r="C38" s="182" t="s">
        <v>167</v>
      </c>
      <c r="D38" s="176" t="s">
        <v>124</v>
      </c>
      <c r="E38" s="177">
        <v>84</v>
      </c>
      <c r="F38" s="178"/>
      <c r="G38" s="179">
        <f t="shared" si="7"/>
        <v>0</v>
      </c>
      <c r="H38" s="158"/>
      <c r="I38" s="157">
        <f t="shared" si="8"/>
        <v>0</v>
      </c>
      <c r="J38" s="158"/>
      <c r="K38" s="157">
        <f t="shared" si="9"/>
        <v>0</v>
      </c>
      <c r="L38" s="157">
        <v>21</v>
      </c>
      <c r="M38" s="157">
        <f t="shared" si="10"/>
        <v>0</v>
      </c>
      <c r="N38" s="156">
        <v>2.7E-4</v>
      </c>
      <c r="O38" s="156">
        <f t="shared" si="11"/>
        <v>0.02</v>
      </c>
      <c r="P38" s="156">
        <v>0</v>
      </c>
      <c r="Q38" s="156">
        <f t="shared" si="12"/>
        <v>0</v>
      </c>
      <c r="R38" s="157" t="s">
        <v>149</v>
      </c>
      <c r="S38" s="157" t="s">
        <v>106</v>
      </c>
      <c r="T38" s="157" t="s">
        <v>107</v>
      </c>
      <c r="U38" s="157">
        <v>0</v>
      </c>
      <c r="V38" s="157">
        <f t="shared" si="13"/>
        <v>0</v>
      </c>
      <c r="W38" s="157"/>
      <c r="X38" s="157" t="s">
        <v>150</v>
      </c>
      <c r="Y38" s="157" t="s">
        <v>109</v>
      </c>
      <c r="Z38" s="147"/>
      <c r="AA38" s="147"/>
      <c r="AB38" s="147"/>
      <c r="AC38" s="147"/>
      <c r="AD38" s="147"/>
      <c r="AE38" s="147"/>
      <c r="AF38" s="147"/>
      <c r="AG38" s="147" t="s">
        <v>151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2.5" outlineLevel="1" x14ac:dyDescent="0.2">
      <c r="A39" s="174">
        <v>24</v>
      </c>
      <c r="B39" s="175" t="s">
        <v>168</v>
      </c>
      <c r="C39" s="182" t="s">
        <v>169</v>
      </c>
      <c r="D39" s="176" t="s">
        <v>124</v>
      </c>
      <c r="E39" s="177">
        <v>24</v>
      </c>
      <c r="F39" s="178"/>
      <c r="G39" s="179">
        <f t="shared" si="7"/>
        <v>0</v>
      </c>
      <c r="H39" s="158"/>
      <c r="I39" s="157">
        <f t="shared" si="8"/>
        <v>0</v>
      </c>
      <c r="J39" s="158"/>
      <c r="K39" s="157">
        <f t="shared" si="9"/>
        <v>0</v>
      </c>
      <c r="L39" s="157">
        <v>21</v>
      </c>
      <c r="M39" s="157">
        <f t="shared" si="10"/>
        <v>0</v>
      </c>
      <c r="N39" s="156">
        <v>1.4999999999999999E-4</v>
      </c>
      <c r="O39" s="156">
        <f t="shared" si="11"/>
        <v>0</v>
      </c>
      <c r="P39" s="156">
        <v>0</v>
      </c>
      <c r="Q39" s="156">
        <f t="shared" si="12"/>
        <v>0</v>
      </c>
      <c r="R39" s="157" t="s">
        <v>149</v>
      </c>
      <c r="S39" s="157" t="s">
        <v>106</v>
      </c>
      <c r="T39" s="157" t="s">
        <v>107</v>
      </c>
      <c r="U39" s="157">
        <v>0</v>
      </c>
      <c r="V39" s="157">
        <f t="shared" si="13"/>
        <v>0</v>
      </c>
      <c r="W39" s="157"/>
      <c r="X39" s="157" t="s">
        <v>150</v>
      </c>
      <c r="Y39" s="157" t="s">
        <v>109</v>
      </c>
      <c r="Z39" s="147"/>
      <c r="AA39" s="147"/>
      <c r="AB39" s="147"/>
      <c r="AC39" s="147"/>
      <c r="AD39" s="147"/>
      <c r="AE39" s="147"/>
      <c r="AF39" s="147"/>
      <c r="AG39" s="147" t="s">
        <v>151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.5" outlineLevel="1" x14ac:dyDescent="0.2">
      <c r="A40" s="174">
        <v>25</v>
      </c>
      <c r="B40" s="175" t="s">
        <v>170</v>
      </c>
      <c r="C40" s="182" t="s">
        <v>171</v>
      </c>
      <c r="D40" s="176" t="s">
        <v>124</v>
      </c>
      <c r="E40" s="177">
        <v>30</v>
      </c>
      <c r="F40" s="178"/>
      <c r="G40" s="179">
        <f t="shared" si="7"/>
        <v>0</v>
      </c>
      <c r="H40" s="158"/>
      <c r="I40" s="157">
        <f t="shared" si="8"/>
        <v>0</v>
      </c>
      <c r="J40" s="158"/>
      <c r="K40" s="157">
        <f t="shared" si="9"/>
        <v>0</v>
      </c>
      <c r="L40" s="157">
        <v>21</v>
      </c>
      <c r="M40" s="157">
        <f t="shared" si="10"/>
        <v>0</v>
      </c>
      <c r="N40" s="156">
        <v>2.3000000000000001E-4</v>
      </c>
      <c r="O40" s="156">
        <f t="shared" si="11"/>
        <v>0.01</v>
      </c>
      <c r="P40" s="156">
        <v>0</v>
      </c>
      <c r="Q40" s="156">
        <f t="shared" si="12"/>
        <v>0</v>
      </c>
      <c r="R40" s="157" t="s">
        <v>149</v>
      </c>
      <c r="S40" s="157" t="s">
        <v>106</v>
      </c>
      <c r="T40" s="157" t="s">
        <v>107</v>
      </c>
      <c r="U40" s="157">
        <v>0</v>
      </c>
      <c r="V40" s="157">
        <f t="shared" si="13"/>
        <v>0</v>
      </c>
      <c r="W40" s="157"/>
      <c r="X40" s="157" t="s">
        <v>150</v>
      </c>
      <c r="Y40" s="157" t="s">
        <v>109</v>
      </c>
      <c r="Z40" s="147"/>
      <c r="AA40" s="147"/>
      <c r="AB40" s="147"/>
      <c r="AC40" s="147"/>
      <c r="AD40" s="147"/>
      <c r="AE40" s="147"/>
      <c r="AF40" s="147"/>
      <c r="AG40" s="147" t="s">
        <v>151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2.5" outlineLevel="1" x14ac:dyDescent="0.2">
      <c r="A41" s="174">
        <v>26</v>
      </c>
      <c r="B41" s="175" t="s">
        <v>172</v>
      </c>
      <c r="C41" s="182" t="s">
        <v>173</v>
      </c>
      <c r="D41" s="176" t="s">
        <v>124</v>
      </c>
      <c r="E41" s="177">
        <v>36</v>
      </c>
      <c r="F41" s="178"/>
      <c r="G41" s="179">
        <f t="shared" si="7"/>
        <v>0</v>
      </c>
      <c r="H41" s="158"/>
      <c r="I41" s="157">
        <f t="shared" si="8"/>
        <v>0</v>
      </c>
      <c r="J41" s="158"/>
      <c r="K41" s="157">
        <f t="shared" si="9"/>
        <v>0</v>
      </c>
      <c r="L41" s="157">
        <v>21</v>
      </c>
      <c r="M41" s="157">
        <f t="shared" si="10"/>
        <v>0</v>
      </c>
      <c r="N41" s="156">
        <v>3.6000000000000002E-4</v>
      </c>
      <c r="O41" s="156">
        <f t="shared" si="11"/>
        <v>0.01</v>
      </c>
      <c r="P41" s="156">
        <v>0</v>
      </c>
      <c r="Q41" s="156">
        <f t="shared" si="12"/>
        <v>0</v>
      </c>
      <c r="R41" s="157" t="s">
        <v>149</v>
      </c>
      <c r="S41" s="157" t="s">
        <v>106</v>
      </c>
      <c r="T41" s="157" t="s">
        <v>107</v>
      </c>
      <c r="U41" s="157">
        <v>0</v>
      </c>
      <c r="V41" s="157">
        <f t="shared" si="13"/>
        <v>0</v>
      </c>
      <c r="W41" s="157"/>
      <c r="X41" s="157" t="s">
        <v>150</v>
      </c>
      <c r="Y41" s="157" t="s">
        <v>109</v>
      </c>
      <c r="Z41" s="147"/>
      <c r="AA41" s="147"/>
      <c r="AB41" s="147"/>
      <c r="AC41" s="147"/>
      <c r="AD41" s="147"/>
      <c r="AE41" s="147"/>
      <c r="AF41" s="147"/>
      <c r="AG41" s="147" t="s">
        <v>151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2.5" outlineLevel="1" x14ac:dyDescent="0.2">
      <c r="A42" s="174">
        <v>27</v>
      </c>
      <c r="B42" s="175" t="s">
        <v>174</v>
      </c>
      <c r="C42" s="182" t="s">
        <v>175</v>
      </c>
      <c r="D42" s="176" t="s">
        <v>124</v>
      </c>
      <c r="E42" s="177">
        <v>12</v>
      </c>
      <c r="F42" s="178"/>
      <c r="G42" s="179">
        <f t="shared" si="7"/>
        <v>0</v>
      </c>
      <c r="H42" s="158"/>
      <c r="I42" s="157">
        <f t="shared" si="8"/>
        <v>0</v>
      </c>
      <c r="J42" s="158"/>
      <c r="K42" s="157">
        <f t="shared" si="9"/>
        <v>0</v>
      </c>
      <c r="L42" s="157">
        <v>21</v>
      </c>
      <c r="M42" s="157">
        <f t="shared" si="10"/>
        <v>0</v>
      </c>
      <c r="N42" s="156">
        <v>5.6999999999999998E-4</v>
      </c>
      <c r="O42" s="156">
        <f t="shared" si="11"/>
        <v>0.01</v>
      </c>
      <c r="P42" s="156">
        <v>0</v>
      </c>
      <c r="Q42" s="156">
        <f t="shared" si="12"/>
        <v>0</v>
      </c>
      <c r="R42" s="157" t="s">
        <v>149</v>
      </c>
      <c r="S42" s="157" t="s">
        <v>106</v>
      </c>
      <c r="T42" s="157" t="s">
        <v>107</v>
      </c>
      <c r="U42" s="157">
        <v>0</v>
      </c>
      <c r="V42" s="157">
        <f t="shared" si="13"/>
        <v>0</v>
      </c>
      <c r="W42" s="157"/>
      <c r="X42" s="157" t="s">
        <v>150</v>
      </c>
      <c r="Y42" s="157" t="s">
        <v>109</v>
      </c>
      <c r="Z42" s="147"/>
      <c r="AA42" s="147"/>
      <c r="AB42" s="147"/>
      <c r="AC42" s="147"/>
      <c r="AD42" s="147"/>
      <c r="AE42" s="147"/>
      <c r="AF42" s="147"/>
      <c r="AG42" s="147" t="s">
        <v>151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1" x14ac:dyDescent="0.2">
      <c r="A43" s="174">
        <v>28</v>
      </c>
      <c r="B43" s="175" t="s">
        <v>176</v>
      </c>
      <c r="C43" s="182" t="s">
        <v>177</v>
      </c>
      <c r="D43" s="176" t="s">
        <v>124</v>
      </c>
      <c r="E43" s="177">
        <v>20</v>
      </c>
      <c r="F43" s="178"/>
      <c r="G43" s="179">
        <f t="shared" si="7"/>
        <v>0</v>
      </c>
      <c r="H43" s="158"/>
      <c r="I43" s="157">
        <f t="shared" si="8"/>
        <v>0</v>
      </c>
      <c r="J43" s="158"/>
      <c r="K43" s="157">
        <f t="shared" si="9"/>
        <v>0</v>
      </c>
      <c r="L43" s="157">
        <v>21</v>
      </c>
      <c r="M43" s="157">
        <f t="shared" si="10"/>
        <v>0</v>
      </c>
      <c r="N43" s="156">
        <v>8.8999999999999995E-4</v>
      </c>
      <c r="O43" s="156">
        <f t="shared" si="11"/>
        <v>0.02</v>
      </c>
      <c r="P43" s="156">
        <v>0</v>
      </c>
      <c r="Q43" s="156">
        <f t="shared" si="12"/>
        <v>0</v>
      </c>
      <c r="R43" s="157" t="s">
        <v>149</v>
      </c>
      <c r="S43" s="157" t="s">
        <v>106</v>
      </c>
      <c r="T43" s="157" t="s">
        <v>107</v>
      </c>
      <c r="U43" s="157">
        <v>0</v>
      </c>
      <c r="V43" s="157">
        <f t="shared" si="13"/>
        <v>0</v>
      </c>
      <c r="W43" s="157"/>
      <c r="X43" s="157" t="s">
        <v>150</v>
      </c>
      <c r="Y43" s="157" t="s">
        <v>109</v>
      </c>
      <c r="Z43" s="147"/>
      <c r="AA43" s="147"/>
      <c r="AB43" s="147"/>
      <c r="AC43" s="147"/>
      <c r="AD43" s="147"/>
      <c r="AE43" s="147"/>
      <c r="AF43" s="147"/>
      <c r="AG43" s="147" t="s">
        <v>151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2.5" outlineLevel="1" x14ac:dyDescent="0.2">
      <c r="A44" s="174">
        <v>29</v>
      </c>
      <c r="B44" s="175" t="s">
        <v>178</v>
      </c>
      <c r="C44" s="182" t="s">
        <v>179</v>
      </c>
      <c r="D44" s="176" t="s">
        <v>124</v>
      </c>
      <c r="E44" s="177">
        <v>34</v>
      </c>
      <c r="F44" s="178"/>
      <c r="G44" s="179">
        <f t="shared" si="7"/>
        <v>0</v>
      </c>
      <c r="H44" s="158"/>
      <c r="I44" s="157">
        <f t="shared" si="8"/>
        <v>0</v>
      </c>
      <c r="J44" s="158"/>
      <c r="K44" s="157">
        <f t="shared" si="9"/>
        <v>0</v>
      </c>
      <c r="L44" s="157">
        <v>21</v>
      </c>
      <c r="M44" s="157">
        <f t="shared" si="10"/>
        <v>0</v>
      </c>
      <c r="N44" s="156">
        <v>1.4E-3</v>
      </c>
      <c r="O44" s="156">
        <f t="shared" si="11"/>
        <v>0.05</v>
      </c>
      <c r="P44" s="156">
        <v>0</v>
      </c>
      <c r="Q44" s="156">
        <f t="shared" si="12"/>
        <v>0</v>
      </c>
      <c r="R44" s="157" t="s">
        <v>149</v>
      </c>
      <c r="S44" s="157" t="s">
        <v>106</v>
      </c>
      <c r="T44" s="157" t="s">
        <v>107</v>
      </c>
      <c r="U44" s="157">
        <v>0</v>
      </c>
      <c r="V44" s="157">
        <f t="shared" si="13"/>
        <v>0</v>
      </c>
      <c r="W44" s="157"/>
      <c r="X44" s="157" t="s">
        <v>150</v>
      </c>
      <c r="Y44" s="157" t="s">
        <v>109</v>
      </c>
      <c r="Z44" s="147"/>
      <c r="AA44" s="147"/>
      <c r="AB44" s="147"/>
      <c r="AC44" s="147"/>
      <c r="AD44" s="147"/>
      <c r="AE44" s="147"/>
      <c r="AF44" s="147"/>
      <c r="AG44" s="147" t="s">
        <v>151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2.5" outlineLevel="1" x14ac:dyDescent="0.2">
      <c r="A45" s="174">
        <v>30</v>
      </c>
      <c r="B45" s="175" t="s">
        <v>180</v>
      </c>
      <c r="C45" s="182" t="s">
        <v>181</v>
      </c>
      <c r="D45" s="176" t="s">
        <v>124</v>
      </c>
      <c r="E45" s="177">
        <v>72</v>
      </c>
      <c r="F45" s="178"/>
      <c r="G45" s="179">
        <f t="shared" si="7"/>
        <v>0</v>
      </c>
      <c r="H45" s="158"/>
      <c r="I45" s="157">
        <f t="shared" si="8"/>
        <v>0</v>
      </c>
      <c r="J45" s="158"/>
      <c r="K45" s="157">
        <f t="shared" si="9"/>
        <v>0</v>
      </c>
      <c r="L45" s="157">
        <v>21</v>
      </c>
      <c r="M45" s="157">
        <f t="shared" si="10"/>
        <v>0</v>
      </c>
      <c r="N45" s="156">
        <v>1.67E-3</v>
      </c>
      <c r="O45" s="156">
        <f t="shared" si="11"/>
        <v>0.12</v>
      </c>
      <c r="P45" s="156">
        <v>0</v>
      </c>
      <c r="Q45" s="156">
        <f t="shared" si="12"/>
        <v>0</v>
      </c>
      <c r="R45" s="157" t="s">
        <v>149</v>
      </c>
      <c r="S45" s="157" t="s">
        <v>106</v>
      </c>
      <c r="T45" s="157" t="s">
        <v>107</v>
      </c>
      <c r="U45" s="157">
        <v>0</v>
      </c>
      <c r="V45" s="157">
        <f t="shared" si="13"/>
        <v>0</v>
      </c>
      <c r="W45" s="157"/>
      <c r="X45" s="157" t="s">
        <v>150</v>
      </c>
      <c r="Y45" s="157" t="s">
        <v>109</v>
      </c>
      <c r="Z45" s="147"/>
      <c r="AA45" s="147"/>
      <c r="AB45" s="147"/>
      <c r="AC45" s="147"/>
      <c r="AD45" s="147"/>
      <c r="AE45" s="147"/>
      <c r="AF45" s="147"/>
      <c r="AG45" s="147" t="s">
        <v>151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2.5" outlineLevel="1" x14ac:dyDescent="0.2">
      <c r="A46" s="174">
        <v>31</v>
      </c>
      <c r="B46" s="175" t="s">
        <v>182</v>
      </c>
      <c r="C46" s="182" t="s">
        <v>183</v>
      </c>
      <c r="D46" s="176" t="s">
        <v>124</v>
      </c>
      <c r="E46" s="177">
        <v>84</v>
      </c>
      <c r="F46" s="178"/>
      <c r="G46" s="179">
        <f t="shared" si="7"/>
        <v>0</v>
      </c>
      <c r="H46" s="158"/>
      <c r="I46" s="157">
        <f t="shared" si="8"/>
        <v>0</v>
      </c>
      <c r="J46" s="158"/>
      <c r="K46" s="157">
        <f t="shared" si="9"/>
        <v>0</v>
      </c>
      <c r="L46" s="157">
        <v>21</v>
      </c>
      <c r="M46" s="157">
        <f t="shared" si="10"/>
        <v>0</v>
      </c>
      <c r="N46" s="156">
        <v>2.4099999999999998E-3</v>
      </c>
      <c r="O46" s="156">
        <f t="shared" si="11"/>
        <v>0.2</v>
      </c>
      <c r="P46" s="156">
        <v>0</v>
      </c>
      <c r="Q46" s="156">
        <f t="shared" si="12"/>
        <v>0</v>
      </c>
      <c r="R46" s="157" t="s">
        <v>149</v>
      </c>
      <c r="S46" s="157" t="s">
        <v>106</v>
      </c>
      <c r="T46" s="157" t="s">
        <v>107</v>
      </c>
      <c r="U46" s="157">
        <v>0</v>
      </c>
      <c r="V46" s="157">
        <f t="shared" si="13"/>
        <v>0</v>
      </c>
      <c r="W46" s="157"/>
      <c r="X46" s="157" t="s">
        <v>150</v>
      </c>
      <c r="Y46" s="157" t="s">
        <v>109</v>
      </c>
      <c r="Z46" s="147"/>
      <c r="AA46" s="147"/>
      <c r="AB46" s="147"/>
      <c r="AC46" s="147"/>
      <c r="AD46" s="147"/>
      <c r="AE46" s="147"/>
      <c r="AF46" s="147"/>
      <c r="AG46" s="147" t="s">
        <v>151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x14ac:dyDescent="0.2">
      <c r="A47" s="161" t="s">
        <v>101</v>
      </c>
      <c r="B47" s="162" t="s">
        <v>66</v>
      </c>
      <c r="C47" s="181" t="s">
        <v>67</v>
      </c>
      <c r="D47" s="163"/>
      <c r="E47" s="164"/>
      <c r="F47" s="165"/>
      <c r="G47" s="166">
        <f>SUMIF(AG48:AG62,"&lt;&gt;NOR",G48:G62)</f>
        <v>0</v>
      </c>
      <c r="H47" s="160"/>
      <c r="I47" s="160">
        <f>SUM(I48:I62)</f>
        <v>0</v>
      </c>
      <c r="J47" s="160"/>
      <c r="K47" s="160">
        <f>SUM(K48:K62)</f>
        <v>0</v>
      </c>
      <c r="L47" s="160"/>
      <c r="M47" s="160">
        <f>SUM(M48:M62)</f>
        <v>0</v>
      </c>
      <c r="N47" s="159"/>
      <c r="O47" s="159">
        <f>SUM(O48:O62)</f>
        <v>0.06</v>
      </c>
      <c r="P47" s="159"/>
      <c r="Q47" s="159">
        <f>SUM(Q48:Q62)</f>
        <v>0</v>
      </c>
      <c r="R47" s="160"/>
      <c r="S47" s="160"/>
      <c r="T47" s="160"/>
      <c r="U47" s="160"/>
      <c r="V47" s="160">
        <f>SUM(V48:V62)</f>
        <v>6.6899999999999995</v>
      </c>
      <c r="W47" s="160"/>
      <c r="X47" s="160"/>
      <c r="Y47" s="160"/>
      <c r="AG47" t="s">
        <v>102</v>
      </c>
    </row>
    <row r="48" spans="1:60" outlineLevel="1" x14ac:dyDescent="0.2">
      <c r="A48" s="174">
        <v>32</v>
      </c>
      <c r="B48" s="175" t="s">
        <v>184</v>
      </c>
      <c r="C48" s="182" t="s">
        <v>185</v>
      </c>
      <c r="D48" s="176" t="s">
        <v>113</v>
      </c>
      <c r="E48" s="177">
        <v>8</v>
      </c>
      <c r="F48" s="178"/>
      <c r="G48" s="179">
        <f t="shared" ref="G48:G62" si="14">ROUND(E48*F48,2)</f>
        <v>0</v>
      </c>
      <c r="H48" s="158"/>
      <c r="I48" s="157">
        <f t="shared" ref="I48:I62" si="15">ROUND(E48*H48,2)</f>
        <v>0</v>
      </c>
      <c r="J48" s="158"/>
      <c r="K48" s="157">
        <f t="shared" ref="K48:K62" si="16">ROUND(E48*J48,2)</f>
        <v>0</v>
      </c>
      <c r="L48" s="157">
        <v>21</v>
      </c>
      <c r="M48" s="157">
        <f t="shared" ref="M48:M62" si="17">G48*(1+L48/100)</f>
        <v>0</v>
      </c>
      <c r="N48" s="156">
        <v>0</v>
      </c>
      <c r="O48" s="156">
        <f t="shared" ref="O48:O62" si="18">ROUND(E48*N48,2)</f>
        <v>0</v>
      </c>
      <c r="P48" s="156">
        <v>0</v>
      </c>
      <c r="Q48" s="156">
        <f t="shared" ref="Q48:Q62" si="19">ROUND(E48*P48,2)</f>
        <v>0</v>
      </c>
      <c r="R48" s="157"/>
      <c r="S48" s="157" t="s">
        <v>106</v>
      </c>
      <c r="T48" s="157" t="s">
        <v>107</v>
      </c>
      <c r="U48" s="157">
        <v>0.22700000000000001</v>
      </c>
      <c r="V48" s="157">
        <f t="shared" ref="V48:V62" si="20">ROUND(E48*U48,2)</f>
        <v>1.82</v>
      </c>
      <c r="W48" s="157"/>
      <c r="X48" s="157" t="s">
        <v>108</v>
      </c>
      <c r="Y48" s="157" t="s">
        <v>109</v>
      </c>
      <c r="Z48" s="147"/>
      <c r="AA48" s="147"/>
      <c r="AB48" s="147"/>
      <c r="AC48" s="147"/>
      <c r="AD48" s="147"/>
      <c r="AE48" s="147"/>
      <c r="AF48" s="147"/>
      <c r="AG48" s="147" t="s">
        <v>110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4">
        <v>33</v>
      </c>
      <c r="B49" s="175" t="s">
        <v>186</v>
      </c>
      <c r="C49" s="182" t="s">
        <v>187</v>
      </c>
      <c r="D49" s="176" t="s">
        <v>113</v>
      </c>
      <c r="E49" s="177">
        <v>4</v>
      </c>
      <c r="F49" s="178"/>
      <c r="G49" s="179">
        <f t="shared" si="14"/>
        <v>0</v>
      </c>
      <c r="H49" s="158"/>
      <c r="I49" s="157">
        <f t="shared" si="15"/>
        <v>0</v>
      </c>
      <c r="J49" s="158"/>
      <c r="K49" s="157">
        <f t="shared" si="16"/>
        <v>0</v>
      </c>
      <c r="L49" s="157">
        <v>21</v>
      </c>
      <c r="M49" s="157">
        <f t="shared" si="17"/>
        <v>0</v>
      </c>
      <c r="N49" s="156">
        <v>0</v>
      </c>
      <c r="O49" s="156">
        <f t="shared" si="18"/>
        <v>0</v>
      </c>
      <c r="P49" s="156">
        <v>0</v>
      </c>
      <c r="Q49" s="156">
        <f t="shared" si="19"/>
        <v>0</v>
      </c>
      <c r="R49" s="157"/>
      <c r="S49" s="157" t="s">
        <v>106</v>
      </c>
      <c r="T49" s="157" t="s">
        <v>107</v>
      </c>
      <c r="U49" s="157">
        <v>0.42399999999999999</v>
      </c>
      <c r="V49" s="157">
        <f t="shared" si="20"/>
        <v>1.7</v>
      </c>
      <c r="W49" s="157"/>
      <c r="X49" s="157" t="s">
        <v>108</v>
      </c>
      <c r="Y49" s="157" t="s">
        <v>109</v>
      </c>
      <c r="Z49" s="147"/>
      <c r="AA49" s="147"/>
      <c r="AB49" s="147"/>
      <c r="AC49" s="147"/>
      <c r="AD49" s="147"/>
      <c r="AE49" s="147"/>
      <c r="AF49" s="147"/>
      <c r="AG49" s="147" t="s">
        <v>110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4">
        <v>34</v>
      </c>
      <c r="B50" s="175" t="s">
        <v>188</v>
      </c>
      <c r="C50" s="182" t="s">
        <v>189</v>
      </c>
      <c r="D50" s="176" t="s">
        <v>113</v>
      </c>
      <c r="E50" s="177">
        <v>12</v>
      </c>
      <c r="F50" s="178"/>
      <c r="G50" s="179">
        <f t="shared" si="14"/>
        <v>0</v>
      </c>
      <c r="H50" s="158"/>
      <c r="I50" s="157">
        <f t="shared" si="15"/>
        <v>0</v>
      </c>
      <c r="J50" s="158"/>
      <c r="K50" s="157">
        <f t="shared" si="16"/>
        <v>0</v>
      </c>
      <c r="L50" s="157">
        <v>21</v>
      </c>
      <c r="M50" s="157">
        <f t="shared" si="17"/>
        <v>0</v>
      </c>
      <c r="N50" s="156">
        <v>0</v>
      </c>
      <c r="O50" s="156">
        <f t="shared" si="18"/>
        <v>0</v>
      </c>
      <c r="P50" s="156">
        <v>0</v>
      </c>
      <c r="Q50" s="156">
        <f t="shared" si="19"/>
        <v>0</v>
      </c>
      <c r="R50" s="157"/>
      <c r="S50" s="157" t="s">
        <v>106</v>
      </c>
      <c r="T50" s="157" t="s">
        <v>107</v>
      </c>
      <c r="U50" s="157">
        <v>5.0999999999999997E-2</v>
      </c>
      <c r="V50" s="157">
        <f t="shared" si="20"/>
        <v>0.61</v>
      </c>
      <c r="W50" s="157"/>
      <c r="X50" s="157" t="s">
        <v>108</v>
      </c>
      <c r="Y50" s="157" t="s">
        <v>109</v>
      </c>
      <c r="Z50" s="147"/>
      <c r="AA50" s="147"/>
      <c r="AB50" s="147"/>
      <c r="AC50" s="147"/>
      <c r="AD50" s="147"/>
      <c r="AE50" s="147"/>
      <c r="AF50" s="147"/>
      <c r="AG50" s="147" t="s">
        <v>110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4">
        <v>35</v>
      </c>
      <c r="B51" s="175" t="s">
        <v>190</v>
      </c>
      <c r="C51" s="182" t="s">
        <v>191</v>
      </c>
      <c r="D51" s="176" t="s">
        <v>113</v>
      </c>
      <c r="E51" s="177">
        <v>4</v>
      </c>
      <c r="F51" s="178"/>
      <c r="G51" s="179">
        <f t="shared" si="14"/>
        <v>0</v>
      </c>
      <c r="H51" s="158"/>
      <c r="I51" s="157">
        <f t="shared" si="15"/>
        <v>0</v>
      </c>
      <c r="J51" s="158"/>
      <c r="K51" s="157">
        <f t="shared" si="16"/>
        <v>0</v>
      </c>
      <c r="L51" s="157">
        <v>21</v>
      </c>
      <c r="M51" s="157">
        <f t="shared" si="17"/>
        <v>0</v>
      </c>
      <c r="N51" s="156">
        <v>0</v>
      </c>
      <c r="O51" s="156">
        <f t="shared" si="18"/>
        <v>0</v>
      </c>
      <c r="P51" s="156">
        <v>0</v>
      </c>
      <c r="Q51" s="156">
        <f t="shared" si="19"/>
        <v>0</v>
      </c>
      <c r="R51" s="157"/>
      <c r="S51" s="157" t="s">
        <v>145</v>
      </c>
      <c r="T51" s="157" t="s">
        <v>107</v>
      </c>
      <c r="U51" s="157">
        <v>0.64100000000000001</v>
      </c>
      <c r="V51" s="157">
        <f t="shared" si="20"/>
        <v>2.56</v>
      </c>
      <c r="W51" s="157"/>
      <c r="X51" s="157" t="s">
        <v>108</v>
      </c>
      <c r="Y51" s="157" t="s">
        <v>109</v>
      </c>
      <c r="Z51" s="147"/>
      <c r="AA51" s="147"/>
      <c r="AB51" s="147"/>
      <c r="AC51" s="147"/>
      <c r="AD51" s="147"/>
      <c r="AE51" s="147"/>
      <c r="AF51" s="147"/>
      <c r="AG51" s="147" t="s">
        <v>110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4">
        <v>36</v>
      </c>
      <c r="B52" s="175" t="s">
        <v>192</v>
      </c>
      <c r="C52" s="182" t="s">
        <v>193</v>
      </c>
      <c r="D52" s="176" t="s">
        <v>113</v>
      </c>
      <c r="E52" s="177">
        <v>4</v>
      </c>
      <c r="F52" s="178"/>
      <c r="G52" s="179">
        <f t="shared" si="14"/>
        <v>0</v>
      </c>
      <c r="H52" s="158"/>
      <c r="I52" s="157">
        <f t="shared" si="15"/>
        <v>0</v>
      </c>
      <c r="J52" s="158"/>
      <c r="K52" s="157">
        <f t="shared" si="16"/>
        <v>0</v>
      </c>
      <c r="L52" s="157">
        <v>21</v>
      </c>
      <c r="M52" s="157">
        <f t="shared" si="17"/>
        <v>0</v>
      </c>
      <c r="N52" s="156">
        <v>0</v>
      </c>
      <c r="O52" s="156">
        <f t="shared" si="18"/>
        <v>0</v>
      </c>
      <c r="P52" s="156">
        <v>0</v>
      </c>
      <c r="Q52" s="156">
        <f t="shared" si="19"/>
        <v>0</v>
      </c>
      <c r="R52" s="157" t="s">
        <v>149</v>
      </c>
      <c r="S52" s="157" t="s">
        <v>106</v>
      </c>
      <c r="T52" s="157" t="s">
        <v>107</v>
      </c>
      <c r="U52" s="157">
        <v>0</v>
      </c>
      <c r="V52" s="157">
        <f t="shared" si="20"/>
        <v>0</v>
      </c>
      <c r="W52" s="157"/>
      <c r="X52" s="157" t="s">
        <v>150</v>
      </c>
      <c r="Y52" s="157" t="s">
        <v>109</v>
      </c>
      <c r="Z52" s="147"/>
      <c r="AA52" s="147"/>
      <c r="AB52" s="147"/>
      <c r="AC52" s="147"/>
      <c r="AD52" s="147"/>
      <c r="AE52" s="147"/>
      <c r="AF52" s="147"/>
      <c r="AG52" s="147" t="s">
        <v>151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4">
        <v>37</v>
      </c>
      <c r="B53" s="175" t="s">
        <v>194</v>
      </c>
      <c r="C53" s="182" t="s">
        <v>195</v>
      </c>
      <c r="D53" s="176" t="s">
        <v>113</v>
      </c>
      <c r="E53" s="177">
        <v>8</v>
      </c>
      <c r="F53" s="178"/>
      <c r="G53" s="179">
        <f t="shared" si="14"/>
        <v>0</v>
      </c>
      <c r="H53" s="158"/>
      <c r="I53" s="157">
        <f t="shared" si="15"/>
        <v>0</v>
      </c>
      <c r="J53" s="158"/>
      <c r="K53" s="157">
        <f t="shared" si="16"/>
        <v>0</v>
      </c>
      <c r="L53" s="157">
        <v>21</v>
      </c>
      <c r="M53" s="157">
        <f t="shared" si="17"/>
        <v>0</v>
      </c>
      <c r="N53" s="156">
        <v>3.6000000000000002E-4</v>
      </c>
      <c r="O53" s="156">
        <f t="shared" si="18"/>
        <v>0</v>
      </c>
      <c r="P53" s="156">
        <v>0</v>
      </c>
      <c r="Q53" s="156">
        <f t="shared" si="19"/>
        <v>0</v>
      </c>
      <c r="R53" s="157" t="s">
        <v>149</v>
      </c>
      <c r="S53" s="157" t="s">
        <v>106</v>
      </c>
      <c r="T53" s="157" t="s">
        <v>107</v>
      </c>
      <c r="U53" s="157">
        <v>0</v>
      </c>
      <c r="V53" s="157">
        <f t="shared" si="20"/>
        <v>0</v>
      </c>
      <c r="W53" s="157"/>
      <c r="X53" s="157" t="s">
        <v>150</v>
      </c>
      <c r="Y53" s="157" t="s">
        <v>109</v>
      </c>
      <c r="Z53" s="147"/>
      <c r="AA53" s="147"/>
      <c r="AB53" s="147"/>
      <c r="AC53" s="147"/>
      <c r="AD53" s="147"/>
      <c r="AE53" s="147"/>
      <c r="AF53" s="147"/>
      <c r="AG53" s="147" t="s">
        <v>151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4">
        <v>38</v>
      </c>
      <c r="B54" s="175" t="s">
        <v>196</v>
      </c>
      <c r="C54" s="182" t="s">
        <v>197</v>
      </c>
      <c r="D54" s="176" t="s">
        <v>113</v>
      </c>
      <c r="E54" s="177">
        <v>16</v>
      </c>
      <c r="F54" s="178"/>
      <c r="G54" s="179">
        <f t="shared" si="14"/>
        <v>0</v>
      </c>
      <c r="H54" s="158"/>
      <c r="I54" s="157">
        <f t="shared" si="15"/>
        <v>0</v>
      </c>
      <c r="J54" s="158"/>
      <c r="K54" s="157">
        <f t="shared" si="16"/>
        <v>0</v>
      </c>
      <c r="L54" s="157">
        <v>21</v>
      </c>
      <c r="M54" s="157">
        <f t="shared" si="17"/>
        <v>0</v>
      </c>
      <c r="N54" s="156">
        <v>1.0200000000000001E-3</v>
      </c>
      <c r="O54" s="156">
        <f t="shared" si="18"/>
        <v>0.02</v>
      </c>
      <c r="P54" s="156">
        <v>0</v>
      </c>
      <c r="Q54" s="156">
        <f t="shared" si="19"/>
        <v>0</v>
      </c>
      <c r="R54" s="157" t="s">
        <v>149</v>
      </c>
      <c r="S54" s="157" t="s">
        <v>106</v>
      </c>
      <c r="T54" s="157" t="s">
        <v>107</v>
      </c>
      <c r="U54" s="157">
        <v>0</v>
      </c>
      <c r="V54" s="157">
        <f t="shared" si="20"/>
        <v>0</v>
      </c>
      <c r="W54" s="157"/>
      <c r="X54" s="157" t="s">
        <v>150</v>
      </c>
      <c r="Y54" s="157" t="s">
        <v>109</v>
      </c>
      <c r="Z54" s="147"/>
      <c r="AA54" s="147"/>
      <c r="AB54" s="147"/>
      <c r="AC54" s="147"/>
      <c r="AD54" s="147"/>
      <c r="AE54" s="147"/>
      <c r="AF54" s="147"/>
      <c r="AG54" s="147" t="s">
        <v>151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4">
        <v>39</v>
      </c>
      <c r="B55" s="175" t="s">
        <v>198</v>
      </c>
      <c r="C55" s="182" t="s">
        <v>199</v>
      </c>
      <c r="D55" s="176" t="s">
        <v>113</v>
      </c>
      <c r="E55" s="177">
        <v>4</v>
      </c>
      <c r="F55" s="178"/>
      <c r="G55" s="179">
        <f t="shared" si="14"/>
        <v>0</v>
      </c>
      <c r="H55" s="158"/>
      <c r="I55" s="157">
        <f t="shared" si="15"/>
        <v>0</v>
      </c>
      <c r="J55" s="158"/>
      <c r="K55" s="157">
        <f t="shared" si="16"/>
        <v>0</v>
      </c>
      <c r="L55" s="157">
        <v>21</v>
      </c>
      <c r="M55" s="157">
        <f t="shared" si="17"/>
        <v>0</v>
      </c>
      <c r="N55" s="156">
        <v>1.6000000000000001E-4</v>
      </c>
      <c r="O55" s="156">
        <f t="shared" si="18"/>
        <v>0</v>
      </c>
      <c r="P55" s="156">
        <v>0</v>
      </c>
      <c r="Q55" s="156">
        <f t="shared" si="19"/>
        <v>0</v>
      </c>
      <c r="R55" s="157" t="s">
        <v>149</v>
      </c>
      <c r="S55" s="157" t="s">
        <v>106</v>
      </c>
      <c r="T55" s="157" t="s">
        <v>107</v>
      </c>
      <c r="U55" s="157">
        <v>0</v>
      </c>
      <c r="V55" s="157">
        <f t="shared" si="20"/>
        <v>0</v>
      </c>
      <c r="W55" s="157"/>
      <c r="X55" s="157" t="s">
        <v>150</v>
      </c>
      <c r="Y55" s="157" t="s">
        <v>109</v>
      </c>
      <c r="Z55" s="147"/>
      <c r="AA55" s="147"/>
      <c r="AB55" s="147"/>
      <c r="AC55" s="147"/>
      <c r="AD55" s="147"/>
      <c r="AE55" s="147"/>
      <c r="AF55" s="147"/>
      <c r="AG55" s="147" t="s">
        <v>151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74">
        <v>40</v>
      </c>
      <c r="B56" s="175" t="s">
        <v>200</v>
      </c>
      <c r="C56" s="182" t="s">
        <v>201</v>
      </c>
      <c r="D56" s="176" t="s">
        <v>113</v>
      </c>
      <c r="E56" s="177">
        <v>2</v>
      </c>
      <c r="F56" s="178"/>
      <c r="G56" s="179">
        <f t="shared" si="14"/>
        <v>0</v>
      </c>
      <c r="H56" s="158"/>
      <c r="I56" s="157">
        <f t="shared" si="15"/>
        <v>0</v>
      </c>
      <c r="J56" s="158"/>
      <c r="K56" s="157">
        <f t="shared" si="16"/>
        <v>0</v>
      </c>
      <c r="L56" s="157">
        <v>21</v>
      </c>
      <c r="M56" s="157">
        <f t="shared" si="17"/>
        <v>0</v>
      </c>
      <c r="N56" s="156">
        <v>2.3000000000000001E-4</v>
      </c>
      <c r="O56" s="156">
        <f t="shared" si="18"/>
        <v>0</v>
      </c>
      <c r="P56" s="156">
        <v>0</v>
      </c>
      <c r="Q56" s="156">
        <f t="shared" si="19"/>
        <v>0</v>
      </c>
      <c r="R56" s="157" t="s">
        <v>149</v>
      </c>
      <c r="S56" s="157" t="s">
        <v>106</v>
      </c>
      <c r="T56" s="157" t="s">
        <v>107</v>
      </c>
      <c r="U56" s="157">
        <v>0</v>
      </c>
      <c r="V56" s="157">
        <f t="shared" si="20"/>
        <v>0</v>
      </c>
      <c r="W56" s="157"/>
      <c r="X56" s="157" t="s">
        <v>150</v>
      </c>
      <c r="Y56" s="157" t="s">
        <v>109</v>
      </c>
      <c r="Z56" s="147"/>
      <c r="AA56" s="147"/>
      <c r="AB56" s="147"/>
      <c r="AC56" s="147"/>
      <c r="AD56" s="147"/>
      <c r="AE56" s="147"/>
      <c r="AF56" s="147"/>
      <c r="AG56" s="147" t="s">
        <v>151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4">
        <v>41</v>
      </c>
      <c r="B57" s="175" t="s">
        <v>202</v>
      </c>
      <c r="C57" s="182" t="s">
        <v>203</v>
      </c>
      <c r="D57" s="176" t="s">
        <v>113</v>
      </c>
      <c r="E57" s="177">
        <v>4</v>
      </c>
      <c r="F57" s="178"/>
      <c r="G57" s="179">
        <f t="shared" si="14"/>
        <v>0</v>
      </c>
      <c r="H57" s="158"/>
      <c r="I57" s="157">
        <f t="shared" si="15"/>
        <v>0</v>
      </c>
      <c r="J57" s="158"/>
      <c r="K57" s="157">
        <f t="shared" si="16"/>
        <v>0</v>
      </c>
      <c r="L57" s="157">
        <v>21</v>
      </c>
      <c r="M57" s="157">
        <f t="shared" si="17"/>
        <v>0</v>
      </c>
      <c r="N57" s="156">
        <v>7.5000000000000002E-4</v>
      </c>
      <c r="O57" s="156">
        <f t="shared" si="18"/>
        <v>0</v>
      </c>
      <c r="P57" s="156">
        <v>0</v>
      </c>
      <c r="Q57" s="156">
        <f t="shared" si="19"/>
        <v>0</v>
      </c>
      <c r="R57" s="157" t="s">
        <v>149</v>
      </c>
      <c r="S57" s="157" t="s">
        <v>106</v>
      </c>
      <c r="T57" s="157" t="s">
        <v>107</v>
      </c>
      <c r="U57" s="157">
        <v>0</v>
      </c>
      <c r="V57" s="157">
        <f t="shared" si="20"/>
        <v>0</v>
      </c>
      <c r="W57" s="157"/>
      <c r="X57" s="157" t="s">
        <v>150</v>
      </c>
      <c r="Y57" s="157" t="s">
        <v>109</v>
      </c>
      <c r="Z57" s="147"/>
      <c r="AA57" s="147"/>
      <c r="AB57" s="147"/>
      <c r="AC57" s="147"/>
      <c r="AD57" s="147"/>
      <c r="AE57" s="147"/>
      <c r="AF57" s="147"/>
      <c r="AG57" s="147" t="s">
        <v>151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4">
        <v>42</v>
      </c>
      <c r="B58" s="175" t="s">
        <v>204</v>
      </c>
      <c r="C58" s="182" t="s">
        <v>205</v>
      </c>
      <c r="D58" s="176" t="s">
        <v>113</v>
      </c>
      <c r="E58" s="177">
        <v>8</v>
      </c>
      <c r="F58" s="178"/>
      <c r="G58" s="179">
        <f t="shared" si="14"/>
        <v>0</v>
      </c>
      <c r="H58" s="158"/>
      <c r="I58" s="157">
        <f t="shared" si="15"/>
        <v>0</v>
      </c>
      <c r="J58" s="158"/>
      <c r="K58" s="157">
        <f t="shared" si="16"/>
        <v>0</v>
      </c>
      <c r="L58" s="157">
        <v>21</v>
      </c>
      <c r="M58" s="157">
        <f t="shared" si="17"/>
        <v>0</v>
      </c>
      <c r="N58" s="156">
        <v>1.7099999999999999E-3</v>
      </c>
      <c r="O58" s="156">
        <f t="shared" si="18"/>
        <v>0.01</v>
      </c>
      <c r="P58" s="156">
        <v>0</v>
      </c>
      <c r="Q58" s="156">
        <f t="shared" si="19"/>
        <v>0</v>
      </c>
      <c r="R58" s="157" t="s">
        <v>149</v>
      </c>
      <c r="S58" s="157" t="s">
        <v>106</v>
      </c>
      <c r="T58" s="157" t="s">
        <v>107</v>
      </c>
      <c r="U58" s="157">
        <v>0</v>
      </c>
      <c r="V58" s="157">
        <f t="shared" si="20"/>
        <v>0</v>
      </c>
      <c r="W58" s="157"/>
      <c r="X58" s="157" t="s">
        <v>150</v>
      </c>
      <c r="Y58" s="157" t="s">
        <v>109</v>
      </c>
      <c r="Z58" s="147"/>
      <c r="AA58" s="147"/>
      <c r="AB58" s="147"/>
      <c r="AC58" s="147"/>
      <c r="AD58" s="147"/>
      <c r="AE58" s="147"/>
      <c r="AF58" s="147"/>
      <c r="AG58" s="147" t="s">
        <v>151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4">
        <v>43</v>
      </c>
      <c r="B59" s="175" t="s">
        <v>206</v>
      </c>
      <c r="C59" s="182" t="s">
        <v>207</v>
      </c>
      <c r="D59" s="176" t="s">
        <v>113</v>
      </c>
      <c r="E59" s="177">
        <v>4</v>
      </c>
      <c r="F59" s="178"/>
      <c r="G59" s="179">
        <f t="shared" si="14"/>
        <v>0</v>
      </c>
      <c r="H59" s="158"/>
      <c r="I59" s="157">
        <f t="shared" si="15"/>
        <v>0</v>
      </c>
      <c r="J59" s="158"/>
      <c r="K59" s="157">
        <f t="shared" si="16"/>
        <v>0</v>
      </c>
      <c r="L59" s="157">
        <v>21</v>
      </c>
      <c r="M59" s="157">
        <f t="shared" si="17"/>
        <v>0</v>
      </c>
      <c r="N59" s="156">
        <v>4.8000000000000001E-4</v>
      </c>
      <c r="O59" s="156">
        <f t="shared" si="18"/>
        <v>0</v>
      </c>
      <c r="P59" s="156">
        <v>0</v>
      </c>
      <c r="Q59" s="156">
        <f t="shared" si="19"/>
        <v>0</v>
      </c>
      <c r="R59" s="157" t="s">
        <v>149</v>
      </c>
      <c r="S59" s="157" t="s">
        <v>106</v>
      </c>
      <c r="T59" s="157" t="s">
        <v>107</v>
      </c>
      <c r="U59" s="157">
        <v>0</v>
      </c>
      <c r="V59" s="157">
        <f t="shared" si="20"/>
        <v>0</v>
      </c>
      <c r="W59" s="157"/>
      <c r="X59" s="157" t="s">
        <v>150</v>
      </c>
      <c r="Y59" s="157" t="s">
        <v>109</v>
      </c>
      <c r="Z59" s="147"/>
      <c r="AA59" s="147"/>
      <c r="AB59" s="147"/>
      <c r="AC59" s="147"/>
      <c r="AD59" s="147"/>
      <c r="AE59" s="147"/>
      <c r="AF59" s="147"/>
      <c r="AG59" s="147" t="s">
        <v>151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4">
        <v>44</v>
      </c>
      <c r="B60" s="175" t="s">
        <v>208</v>
      </c>
      <c r="C60" s="182" t="s">
        <v>209</v>
      </c>
      <c r="D60" s="176" t="s">
        <v>113</v>
      </c>
      <c r="E60" s="177">
        <v>2</v>
      </c>
      <c r="F60" s="178"/>
      <c r="G60" s="179">
        <f t="shared" si="14"/>
        <v>0</v>
      </c>
      <c r="H60" s="158"/>
      <c r="I60" s="157">
        <f t="shared" si="15"/>
        <v>0</v>
      </c>
      <c r="J60" s="158"/>
      <c r="K60" s="157">
        <f t="shared" si="16"/>
        <v>0</v>
      </c>
      <c r="L60" s="157">
        <v>21</v>
      </c>
      <c r="M60" s="157">
        <f t="shared" si="17"/>
        <v>0</v>
      </c>
      <c r="N60" s="156">
        <v>1.0399999999999999E-3</v>
      </c>
      <c r="O60" s="156">
        <f t="shared" si="18"/>
        <v>0</v>
      </c>
      <c r="P60" s="156">
        <v>0</v>
      </c>
      <c r="Q60" s="156">
        <f t="shared" si="19"/>
        <v>0</v>
      </c>
      <c r="R60" s="157" t="s">
        <v>149</v>
      </c>
      <c r="S60" s="157" t="s">
        <v>106</v>
      </c>
      <c r="T60" s="157" t="s">
        <v>107</v>
      </c>
      <c r="U60" s="157">
        <v>0</v>
      </c>
      <c r="V60" s="157">
        <f t="shared" si="20"/>
        <v>0</v>
      </c>
      <c r="W60" s="157"/>
      <c r="X60" s="157" t="s">
        <v>150</v>
      </c>
      <c r="Y60" s="157" t="s">
        <v>109</v>
      </c>
      <c r="Z60" s="147"/>
      <c r="AA60" s="147"/>
      <c r="AB60" s="147"/>
      <c r="AC60" s="147"/>
      <c r="AD60" s="147"/>
      <c r="AE60" s="147"/>
      <c r="AF60" s="147"/>
      <c r="AG60" s="147" t="s">
        <v>151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4">
        <v>45</v>
      </c>
      <c r="B61" s="175" t="s">
        <v>210</v>
      </c>
      <c r="C61" s="182" t="s">
        <v>211</v>
      </c>
      <c r="D61" s="176" t="s">
        <v>113</v>
      </c>
      <c r="E61" s="177">
        <v>4</v>
      </c>
      <c r="F61" s="178"/>
      <c r="G61" s="179">
        <f t="shared" si="14"/>
        <v>0</v>
      </c>
      <c r="H61" s="158"/>
      <c r="I61" s="157">
        <f t="shared" si="15"/>
        <v>0</v>
      </c>
      <c r="J61" s="158"/>
      <c r="K61" s="157">
        <f t="shared" si="16"/>
        <v>0</v>
      </c>
      <c r="L61" s="157">
        <v>21</v>
      </c>
      <c r="M61" s="157">
        <f t="shared" si="17"/>
        <v>0</v>
      </c>
      <c r="N61" s="156">
        <v>1.6299999999999999E-3</v>
      </c>
      <c r="O61" s="156">
        <f t="shared" si="18"/>
        <v>0.01</v>
      </c>
      <c r="P61" s="156">
        <v>0</v>
      </c>
      <c r="Q61" s="156">
        <f t="shared" si="19"/>
        <v>0</v>
      </c>
      <c r="R61" s="157" t="s">
        <v>149</v>
      </c>
      <c r="S61" s="157" t="s">
        <v>106</v>
      </c>
      <c r="T61" s="157" t="s">
        <v>107</v>
      </c>
      <c r="U61" s="157">
        <v>0</v>
      </c>
      <c r="V61" s="157">
        <f t="shared" si="20"/>
        <v>0</v>
      </c>
      <c r="W61" s="157"/>
      <c r="X61" s="157" t="s">
        <v>150</v>
      </c>
      <c r="Y61" s="157" t="s">
        <v>109</v>
      </c>
      <c r="Z61" s="147"/>
      <c r="AA61" s="147"/>
      <c r="AB61" s="147"/>
      <c r="AC61" s="147"/>
      <c r="AD61" s="147"/>
      <c r="AE61" s="147"/>
      <c r="AF61" s="147"/>
      <c r="AG61" s="147" t="s">
        <v>151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4">
        <v>46</v>
      </c>
      <c r="B62" s="175" t="s">
        <v>212</v>
      </c>
      <c r="C62" s="182" t="s">
        <v>213</v>
      </c>
      <c r="D62" s="176" t="s">
        <v>113</v>
      </c>
      <c r="E62" s="177">
        <v>4</v>
      </c>
      <c r="F62" s="178"/>
      <c r="G62" s="179">
        <f t="shared" si="14"/>
        <v>0</v>
      </c>
      <c r="H62" s="158"/>
      <c r="I62" s="157">
        <f t="shared" si="15"/>
        <v>0</v>
      </c>
      <c r="J62" s="158"/>
      <c r="K62" s="157">
        <f t="shared" si="16"/>
        <v>0</v>
      </c>
      <c r="L62" s="157">
        <v>21</v>
      </c>
      <c r="M62" s="157">
        <f t="shared" si="17"/>
        <v>0</v>
      </c>
      <c r="N62" s="156">
        <v>4.4299999999999999E-3</v>
      </c>
      <c r="O62" s="156">
        <f t="shared" si="18"/>
        <v>0.02</v>
      </c>
      <c r="P62" s="156">
        <v>0</v>
      </c>
      <c r="Q62" s="156">
        <f t="shared" si="19"/>
        <v>0</v>
      </c>
      <c r="R62" s="157" t="s">
        <v>149</v>
      </c>
      <c r="S62" s="157" t="s">
        <v>106</v>
      </c>
      <c r="T62" s="157" t="s">
        <v>107</v>
      </c>
      <c r="U62" s="157">
        <v>0</v>
      </c>
      <c r="V62" s="157">
        <f t="shared" si="20"/>
        <v>0</v>
      </c>
      <c r="W62" s="157"/>
      <c r="X62" s="157" t="s">
        <v>150</v>
      </c>
      <c r="Y62" s="157" t="s">
        <v>109</v>
      </c>
      <c r="Z62" s="147"/>
      <c r="AA62" s="147"/>
      <c r="AB62" s="147"/>
      <c r="AC62" s="147"/>
      <c r="AD62" s="147"/>
      <c r="AE62" s="147"/>
      <c r="AF62" s="147"/>
      <c r="AG62" s="147" t="s">
        <v>151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x14ac:dyDescent="0.2">
      <c r="A63" s="161" t="s">
        <v>101</v>
      </c>
      <c r="B63" s="162" t="s">
        <v>68</v>
      </c>
      <c r="C63" s="181" t="s">
        <v>69</v>
      </c>
      <c r="D63" s="163"/>
      <c r="E63" s="164"/>
      <c r="F63" s="165"/>
      <c r="G63" s="166">
        <f>SUMIF(AG64:AG78,"&lt;&gt;NOR",G64:G78)</f>
        <v>0</v>
      </c>
      <c r="H63" s="160"/>
      <c r="I63" s="160">
        <f>SUM(I64:I78)</f>
        <v>0</v>
      </c>
      <c r="J63" s="160"/>
      <c r="K63" s="160">
        <f>SUM(K64:K78)</f>
        <v>0</v>
      </c>
      <c r="L63" s="160"/>
      <c r="M63" s="160">
        <f>SUM(M64:M78)</f>
        <v>0</v>
      </c>
      <c r="N63" s="159"/>
      <c r="O63" s="159">
        <f>SUM(O64:O78)</f>
        <v>0.13999999999999999</v>
      </c>
      <c r="P63" s="159"/>
      <c r="Q63" s="159">
        <f>SUM(Q64:Q78)</f>
        <v>0.68</v>
      </c>
      <c r="R63" s="160"/>
      <c r="S63" s="160"/>
      <c r="T63" s="160"/>
      <c r="U63" s="160"/>
      <c r="V63" s="160">
        <f>SUM(V64:V78)</f>
        <v>153.26</v>
      </c>
      <c r="W63" s="160"/>
      <c r="X63" s="160"/>
      <c r="Y63" s="160"/>
      <c r="AG63" t="s">
        <v>102</v>
      </c>
    </row>
    <row r="64" spans="1:60" outlineLevel="1" x14ac:dyDescent="0.2">
      <c r="A64" s="174">
        <v>47</v>
      </c>
      <c r="B64" s="175" t="s">
        <v>214</v>
      </c>
      <c r="C64" s="182" t="s">
        <v>215</v>
      </c>
      <c r="D64" s="176" t="s">
        <v>216</v>
      </c>
      <c r="E64" s="177">
        <v>135</v>
      </c>
      <c r="F64" s="178"/>
      <c r="G64" s="179">
        <f t="shared" ref="G64:G78" si="21">ROUND(E64*F64,2)</f>
        <v>0</v>
      </c>
      <c r="H64" s="158"/>
      <c r="I64" s="157">
        <f t="shared" ref="I64:I78" si="22">ROUND(E64*H64,2)</f>
        <v>0</v>
      </c>
      <c r="J64" s="158"/>
      <c r="K64" s="157">
        <f t="shared" ref="K64:K78" si="23">ROUND(E64*J64,2)</f>
        <v>0</v>
      </c>
      <c r="L64" s="157">
        <v>21</v>
      </c>
      <c r="M64" s="157">
        <f t="shared" ref="M64:M78" si="24">G64*(1+L64/100)</f>
        <v>0</v>
      </c>
      <c r="N64" s="156">
        <v>0</v>
      </c>
      <c r="O64" s="156">
        <f t="shared" ref="O64:O78" si="25">ROUND(E64*N64,2)</f>
        <v>0</v>
      </c>
      <c r="P64" s="156">
        <v>0</v>
      </c>
      <c r="Q64" s="156">
        <f t="shared" ref="Q64:Q78" si="26">ROUND(E64*P64,2)</f>
        <v>0</v>
      </c>
      <c r="R64" s="157"/>
      <c r="S64" s="157" t="s">
        <v>106</v>
      </c>
      <c r="T64" s="157" t="s">
        <v>107</v>
      </c>
      <c r="U64" s="157">
        <v>0.17</v>
      </c>
      <c r="V64" s="157">
        <f t="shared" ref="V64:V78" si="27">ROUND(E64*U64,2)</f>
        <v>22.95</v>
      </c>
      <c r="W64" s="157"/>
      <c r="X64" s="157" t="s">
        <v>108</v>
      </c>
      <c r="Y64" s="157" t="s">
        <v>109</v>
      </c>
      <c r="Z64" s="147"/>
      <c r="AA64" s="147"/>
      <c r="AB64" s="147"/>
      <c r="AC64" s="147"/>
      <c r="AD64" s="147"/>
      <c r="AE64" s="147"/>
      <c r="AF64" s="147"/>
      <c r="AG64" s="147" t="s">
        <v>110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4">
        <v>48</v>
      </c>
      <c r="B65" s="175" t="s">
        <v>217</v>
      </c>
      <c r="C65" s="182" t="s">
        <v>218</v>
      </c>
      <c r="D65" s="176" t="s">
        <v>219</v>
      </c>
      <c r="E65" s="177">
        <v>135</v>
      </c>
      <c r="F65" s="178"/>
      <c r="G65" s="179">
        <f t="shared" si="21"/>
        <v>0</v>
      </c>
      <c r="H65" s="158"/>
      <c r="I65" s="157">
        <f t="shared" si="22"/>
        <v>0</v>
      </c>
      <c r="J65" s="158"/>
      <c r="K65" s="157">
        <f t="shared" si="23"/>
        <v>0</v>
      </c>
      <c r="L65" s="157">
        <v>21</v>
      </c>
      <c r="M65" s="157">
        <f t="shared" si="24"/>
        <v>0</v>
      </c>
      <c r="N65" s="156">
        <v>0</v>
      </c>
      <c r="O65" s="156">
        <f t="shared" si="25"/>
        <v>0</v>
      </c>
      <c r="P65" s="156">
        <v>5.0000000000000001E-3</v>
      </c>
      <c r="Q65" s="156">
        <f t="shared" si="26"/>
        <v>0.68</v>
      </c>
      <c r="R65" s="157"/>
      <c r="S65" s="157" t="s">
        <v>106</v>
      </c>
      <c r="T65" s="157" t="s">
        <v>107</v>
      </c>
      <c r="U65" s="157">
        <v>0.51</v>
      </c>
      <c r="V65" s="157">
        <f t="shared" si="27"/>
        <v>68.849999999999994</v>
      </c>
      <c r="W65" s="157"/>
      <c r="X65" s="157" t="s">
        <v>108</v>
      </c>
      <c r="Y65" s="157" t="s">
        <v>109</v>
      </c>
      <c r="Z65" s="147"/>
      <c r="AA65" s="147"/>
      <c r="AB65" s="147"/>
      <c r="AC65" s="147"/>
      <c r="AD65" s="147"/>
      <c r="AE65" s="147"/>
      <c r="AF65" s="147"/>
      <c r="AG65" s="147" t="s">
        <v>110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2.5" outlineLevel="1" x14ac:dyDescent="0.2">
      <c r="A66" s="174">
        <v>49</v>
      </c>
      <c r="B66" s="175" t="s">
        <v>220</v>
      </c>
      <c r="C66" s="182" t="s">
        <v>221</v>
      </c>
      <c r="D66" s="176" t="s">
        <v>222</v>
      </c>
      <c r="E66" s="177">
        <v>16</v>
      </c>
      <c r="F66" s="178"/>
      <c r="G66" s="179">
        <f t="shared" si="21"/>
        <v>0</v>
      </c>
      <c r="H66" s="158"/>
      <c r="I66" s="157">
        <f t="shared" si="22"/>
        <v>0</v>
      </c>
      <c r="J66" s="158"/>
      <c r="K66" s="157">
        <f t="shared" si="23"/>
        <v>0</v>
      </c>
      <c r="L66" s="157">
        <v>21</v>
      </c>
      <c r="M66" s="157">
        <f t="shared" si="24"/>
        <v>0</v>
      </c>
      <c r="N66" s="156">
        <v>3.6000000000000002E-4</v>
      </c>
      <c r="O66" s="156">
        <f t="shared" si="25"/>
        <v>0.01</v>
      </c>
      <c r="P66" s="156">
        <v>0</v>
      </c>
      <c r="Q66" s="156">
        <f t="shared" si="26"/>
        <v>0</v>
      </c>
      <c r="R66" s="157"/>
      <c r="S66" s="157" t="s">
        <v>106</v>
      </c>
      <c r="T66" s="157" t="s">
        <v>107</v>
      </c>
      <c r="U66" s="157">
        <v>0.219</v>
      </c>
      <c r="V66" s="157">
        <f t="shared" si="27"/>
        <v>3.5</v>
      </c>
      <c r="W66" s="157"/>
      <c r="X66" s="157" t="s">
        <v>108</v>
      </c>
      <c r="Y66" s="157" t="s">
        <v>109</v>
      </c>
      <c r="Z66" s="147"/>
      <c r="AA66" s="147"/>
      <c r="AB66" s="147"/>
      <c r="AC66" s="147"/>
      <c r="AD66" s="147"/>
      <c r="AE66" s="147"/>
      <c r="AF66" s="147"/>
      <c r="AG66" s="147" t="s">
        <v>110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22.5" outlineLevel="1" x14ac:dyDescent="0.2">
      <c r="A67" s="174">
        <v>50</v>
      </c>
      <c r="B67" s="175" t="s">
        <v>223</v>
      </c>
      <c r="C67" s="182" t="s">
        <v>224</v>
      </c>
      <c r="D67" s="176" t="s">
        <v>222</v>
      </c>
      <c r="E67" s="177">
        <v>16</v>
      </c>
      <c r="F67" s="178"/>
      <c r="G67" s="179">
        <f t="shared" si="21"/>
        <v>0</v>
      </c>
      <c r="H67" s="158"/>
      <c r="I67" s="157">
        <f t="shared" si="22"/>
        <v>0</v>
      </c>
      <c r="J67" s="158"/>
      <c r="K67" s="157">
        <f t="shared" si="23"/>
        <v>0</v>
      </c>
      <c r="L67" s="157">
        <v>21</v>
      </c>
      <c r="M67" s="157">
        <f t="shared" si="24"/>
        <v>0</v>
      </c>
      <c r="N67" s="156">
        <v>3.8000000000000002E-4</v>
      </c>
      <c r="O67" s="156">
        <f t="shared" si="25"/>
        <v>0.01</v>
      </c>
      <c r="P67" s="156">
        <v>0</v>
      </c>
      <c r="Q67" s="156">
        <f t="shared" si="26"/>
        <v>0</v>
      </c>
      <c r="R67" s="157"/>
      <c r="S67" s="157" t="s">
        <v>106</v>
      </c>
      <c r="T67" s="157" t="s">
        <v>107</v>
      </c>
      <c r="U67" s="157">
        <v>0.219</v>
      </c>
      <c r="V67" s="157">
        <f t="shared" si="27"/>
        <v>3.5</v>
      </c>
      <c r="W67" s="157"/>
      <c r="X67" s="157" t="s">
        <v>108</v>
      </c>
      <c r="Y67" s="157" t="s">
        <v>109</v>
      </c>
      <c r="Z67" s="147"/>
      <c r="AA67" s="147"/>
      <c r="AB67" s="147"/>
      <c r="AC67" s="147"/>
      <c r="AD67" s="147"/>
      <c r="AE67" s="147"/>
      <c r="AF67" s="147"/>
      <c r="AG67" s="147" t="s">
        <v>110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22.5" outlineLevel="1" x14ac:dyDescent="0.2">
      <c r="A68" s="174">
        <v>51</v>
      </c>
      <c r="B68" s="175" t="s">
        <v>225</v>
      </c>
      <c r="C68" s="182" t="s">
        <v>226</v>
      </c>
      <c r="D68" s="176" t="s">
        <v>222</v>
      </c>
      <c r="E68" s="177">
        <v>16</v>
      </c>
      <c r="F68" s="178"/>
      <c r="G68" s="179">
        <f t="shared" si="21"/>
        <v>0</v>
      </c>
      <c r="H68" s="158"/>
      <c r="I68" s="157">
        <f t="shared" si="22"/>
        <v>0</v>
      </c>
      <c r="J68" s="158"/>
      <c r="K68" s="157">
        <f t="shared" si="23"/>
        <v>0</v>
      </c>
      <c r="L68" s="157">
        <v>21</v>
      </c>
      <c r="M68" s="157">
        <f t="shared" si="24"/>
        <v>0</v>
      </c>
      <c r="N68" s="156">
        <v>3.8000000000000002E-4</v>
      </c>
      <c r="O68" s="156">
        <f t="shared" si="25"/>
        <v>0.01</v>
      </c>
      <c r="P68" s="156">
        <v>0</v>
      </c>
      <c r="Q68" s="156">
        <f t="shared" si="26"/>
        <v>0</v>
      </c>
      <c r="R68" s="157"/>
      <c r="S68" s="157" t="s">
        <v>106</v>
      </c>
      <c r="T68" s="157" t="s">
        <v>107</v>
      </c>
      <c r="U68" s="157">
        <v>0.219</v>
      </c>
      <c r="V68" s="157">
        <f t="shared" si="27"/>
        <v>3.5</v>
      </c>
      <c r="W68" s="157"/>
      <c r="X68" s="157" t="s">
        <v>108</v>
      </c>
      <c r="Y68" s="157" t="s">
        <v>109</v>
      </c>
      <c r="Z68" s="147"/>
      <c r="AA68" s="147"/>
      <c r="AB68" s="147"/>
      <c r="AC68" s="147"/>
      <c r="AD68" s="147"/>
      <c r="AE68" s="147"/>
      <c r="AF68" s="147"/>
      <c r="AG68" s="147" t="s">
        <v>110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2.5" outlineLevel="1" x14ac:dyDescent="0.2">
      <c r="A69" s="174">
        <v>52</v>
      </c>
      <c r="B69" s="175" t="s">
        <v>227</v>
      </c>
      <c r="C69" s="182" t="s">
        <v>228</v>
      </c>
      <c r="D69" s="176" t="s">
        <v>222</v>
      </c>
      <c r="E69" s="177">
        <v>20</v>
      </c>
      <c r="F69" s="178"/>
      <c r="G69" s="179">
        <f t="shared" si="21"/>
        <v>0</v>
      </c>
      <c r="H69" s="158"/>
      <c r="I69" s="157">
        <f t="shared" si="22"/>
        <v>0</v>
      </c>
      <c r="J69" s="158"/>
      <c r="K69" s="157">
        <f t="shared" si="23"/>
        <v>0</v>
      </c>
      <c r="L69" s="157">
        <v>21</v>
      </c>
      <c r="M69" s="157">
        <f t="shared" si="24"/>
        <v>0</v>
      </c>
      <c r="N69" s="156">
        <v>4.0000000000000002E-4</v>
      </c>
      <c r="O69" s="156">
        <f t="shared" si="25"/>
        <v>0.01</v>
      </c>
      <c r="P69" s="156">
        <v>0</v>
      </c>
      <c r="Q69" s="156">
        <f t="shared" si="26"/>
        <v>0</v>
      </c>
      <c r="R69" s="157"/>
      <c r="S69" s="157" t="s">
        <v>106</v>
      </c>
      <c r="T69" s="157" t="s">
        <v>107</v>
      </c>
      <c r="U69" s="157">
        <v>0.219</v>
      </c>
      <c r="V69" s="157">
        <f t="shared" si="27"/>
        <v>4.38</v>
      </c>
      <c r="W69" s="157"/>
      <c r="X69" s="157" t="s">
        <v>108</v>
      </c>
      <c r="Y69" s="157" t="s">
        <v>109</v>
      </c>
      <c r="Z69" s="147"/>
      <c r="AA69" s="147"/>
      <c r="AB69" s="147"/>
      <c r="AC69" s="147"/>
      <c r="AD69" s="147"/>
      <c r="AE69" s="147"/>
      <c r="AF69" s="147"/>
      <c r="AG69" s="147" t="s">
        <v>110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22.5" outlineLevel="1" x14ac:dyDescent="0.2">
      <c r="A70" s="174">
        <v>53</v>
      </c>
      <c r="B70" s="175" t="s">
        <v>229</v>
      </c>
      <c r="C70" s="182" t="s">
        <v>230</v>
      </c>
      <c r="D70" s="176" t="s">
        <v>222</v>
      </c>
      <c r="E70" s="177">
        <v>40</v>
      </c>
      <c r="F70" s="178"/>
      <c r="G70" s="179">
        <f t="shared" si="21"/>
        <v>0</v>
      </c>
      <c r="H70" s="158"/>
      <c r="I70" s="157">
        <f t="shared" si="22"/>
        <v>0</v>
      </c>
      <c r="J70" s="158"/>
      <c r="K70" s="157">
        <f t="shared" si="23"/>
        <v>0</v>
      </c>
      <c r="L70" s="157">
        <v>21</v>
      </c>
      <c r="M70" s="157">
        <f t="shared" si="24"/>
        <v>0</v>
      </c>
      <c r="N70" s="156">
        <v>5.0000000000000001E-4</v>
      </c>
      <c r="O70" s="156">
        <f t="shared" si="25"/>
        <v>0.02</v>
      </c>
      <c r="P70" s="156">
        <v>0</v>
      </c>
      <c r="Q70" s="156">
        <f t="shared" si="26"/>
        <v>0</v>
      </c>
      <c r="R70" s="157"/>
      <c r="S70" s="157" t="s">
        <v>106</v>
      </c>
      <c r="T70" s="157" t="s">
        <v>107</v>
      </c>
      <c r="U70" s="157">
        <v>0.219</v>
      </c>
      <c r="V70" s="157">
        <f t="shared" si="27"/>
        <v>8.76</v>
      </c>
      <c r="W70" s="157"/>
      <c r="X70" s="157" t="s">
        <v>108</v>
      </c>
      <c r="Y70" s="157" t="s">
        <v>109</v>
      </c>
      <c r="Z70" s="147"/>
      <c r="AA70" s="147"/>
      <c r="AB70" s="147"/>
      <c r="AC70" s="147"/>
      <c r="AD70" s="147"/>
      <c r="AE70" s="147"/>
      <c r="AF70" s="147"/>
      <c r="AG70" s="147" t="s">
        <v>110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74">
        <v>54</v>
      </c>
      <c r="B71" s="175" t="s">
        <v>231</v>
      </c>
      <c r="C71" s="182" t="s">
        <v>232</v>
      </c>
      <c r="D71" s="176" t="s">
        <v>124</v>
      </c>
      <c r="E71" s="177">
        <v>24</v>
      </c>
      <c r="F71" s="178"/>
      <c r="G71" s="179">
        <f t="shared" si="21"/>
        <v>0</v>
      </c>
      <c r="H71" s="158"/>
      <c r="I71" s="157">
        <f t="shared" si="22"/>
        <v>0</v>
      </c>
      <c r="J71" s="158"/>
      <c r="K71" s="157">
        <f t="shared" si="23"/>
        <v>0</v>
      </c>
      <c r="L71" s="157">
        <v>21</v>
      </c>
      <c r="M71" s="157">
        <f t="shared" si="24"/>
        <v>0</v>
      </c>
      <c r="N71" s="156">
        <v>1.6000000000000001E-4</v>
      </c>
      <c r="O71" s="156">
        <f t="shared" si="25"/>
        <v>0</v>
      </c>
      <c r="P71" s="156">
        <v>0</v>
      </c>
      <c r="Q71" s="156">
        <f t="shared" si="26"/>
        <v>0</v>
      </c>
      <c r="R71" s="157"/>
      <c r="S71" s="157" t="s">
        <v>106</v>
      </c>
      <c r="T71" s="157" t="s">
        <v>107</v>
      </c>
      <c r="U71" s="157">
        <v>1.15E-2</v>
      </c>
      <c r="V71" s="157">
        <f t="shared" si="27"/>
        <v>0.28000000000000003</v>
      </c>
      <c r="W71" s="157"/>
      <c r="X71" s="157" t="s">
        <v>108</v>
      </c>
      <c r="Y71" s="157" t="s">
        <v>109</v>
      </c>
      <c r="Z71" s="147"/>
      <c r="AA71" s="147"/>
      <c r="AB71" s="147"/>
      <c r="AC71" s="147"/>
      <c r="AD71" s="147"/>
      <c r="AE71" s="147"/>
      <c r="AF71" s="147"/>
      <c r="AG71" s="147" t="s">
        <v>110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74">
        <v>55</v>
      </c>
      <c r="B72" s="175" t="s">
        <v>233</v>
      </c>
      <c r="C72" s="182" t="s">
        <v>234</v>
      </c>
      <c r="D72" s="176" t="s">
        <v>124</v>
      </c>
      <c r="E72" s="177">
        <v>30</v>
      </c>
      <c r="F72" s="178"/>
      <c r="G72" s="179">
        <f t="shared" si="21"/>
        <v>0</v>
      </c>
      <c r="H72" s="158"/>
      <c r="I72" s="157">
        <f t="shared" si="22"/>
        <v>0</v>
      </c>
      <c r="J72" s="158"/>
      <c r="K72" s="157">
        <f t="shared" si="23"/>
        <v>0</v>
      </c>
      <c r="L72" s="157">
        <v>21</v>
      </c>
      <c r="M72" s="157">
        <f t="shared" si="24"/>
        <v>0</v>
      </c>
      <c r="N72" s="156">
        <v>2.0000000000000001E-4</v>
      </c>
      <c r="O72" s="156">
        <f t="shared" si="25"/>
        <v>0.01</v>
      </c>
      <c r="P72" s="156">
        <v>0</v>
      </c>
      <c r="Q72" s="156">
        <f t="shared" si="26"/>
        <v>0</v>
      </c>
      <c r="R72" s="157"/>
      <c r="S72" s="157" t="s">
        <v>106</v>
      </c>
      <c r="T72" s="157" t="s">
        <v>107</v>
      </c>
      <c r="U72" s="157">
        <v>1.15E-2</v>
      </c>
      <c r="V72" s="157">
        <f t="shared" si="27"/>
        <v>0.35</v>
      </c>
      <c r="W72" s="157"/>
      <c r="X72" s="157" t="s">
        <v>108</v>
      </c>
      <c r="Y72" s="157" t="s">
        <v>109</v>
      </c>
      <c r="Z72" s="147"/>
      <c r="AA72" s="147"/>
      <c r="AB72" s="147"/>
      <c r="AC72" s="147"/>
      <c r="AD72" s="147"/>
      <c r="AE72" s="147"/>
      <c r="AF72" s="147"/>
      <c r="AG72" s="147" t="s">
        <v>110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4">
        <v>56</v>
      </c>
      <c r="B73" s="175" t="s">
        <v>235</v>
      </c>
      <c r="C73" s="182" t="s">
        <v>236</v>
      </c>
      <c r="D73" s="176" t="s">
        <v>124</v>
      </c>
      <c r="E73" s="177">
        <v>36</v>
      </c>
      <c r="F73" s="178"/>
      <c r="G73" s="179">
        <f t="shared" si="21"/>
        <v>0</v>
      </c>
      <c r="H73" s="158"/>
      <c r="I73" s="157">
        <f t="shared" si="22"/>
        <v>0</v>
      </c>
      <c r="J73" s="158"/>
      <c r="K73" s="157">
        <f t="shared" si="23"/>
        <v>0</v>
      </c>
      <c r="L73" s="157">
        <v>21</v>
      </c>
      <c r="M73" s="157">
        <f t="shared" si="24"/>
        <v>0</v>
      </c>
      <c r="N73" s="156">
        <v>2.4000000000000001E-4</v>
      </c>
      <c r="O73" s="156">
        <f t="shared" si="25"/>
        <v>0.01</v>
      </c>
      <c r="P73" s="156">
        <v>0</v>
      </c>
      <c r="Q73" s="156">
        <f t="shared" si="26"/>
        <v>0</v>
      </c>
      <c r="R73" s="157"/>
      <c r="S73" s="157" t="s">
        <v>106</v>
      </c>
      <c r="T73" s="157" t="s">
        <v>107</v>
      </c>
      <c r="U73" s="157">
        <v>1.15E-2</v>
      </c>
      <c r="V73" s="157">
        <f t="shared" si="27"/>
        <v>0.41</v>
      </c>
      <c r="W73" s="157"/>
      <c r="X73" s="157" t="s">
        <v>108</v>
      </c>
      <c r="Y73" s="157" t="s">
        <v>109</v>
      </c>
      <c r="Z73" s="147"/>
      <c r="AA73" s="147"/>
      <c r="AB73" s="147"/>
      <c r="AC73" s="147"/>
      <c r="AD73" s="147"/>
      <c r="AE73" s="147"/>
      <c r="AF73" s="147"/>
      <c r="AG73" s="147" t="s">
        <v>110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74">
        <v>57</v>
      </c>
      <c r="B74" s="175" t="s">
        <v>237</v>
      </c>
      <c r="C74" s="182" t="s">
        <v>238</v>
      </c>
      <c r="D74" s="176" t="s">
        <v>124</v>
      </c>
      <c r="E74" s="177">
        <v>12</v>
      </c>
      <c r="F74" s="178"/>
      <c r="G74" s="179">
        <f t="shared" si="21"/>
        <v>0</v>
      </c>
      <c r="H74" s="158"/>
      <c r="I74" s="157">
        <f t="shared" si="22"/>
        <v>0</v>
      </c>
      <c r="J74" s="158"/>
      <c r="K74" s="157">
        <f t="shared" si="23"/>
        <v>0</v>
      </c>
      <c r="L74" s="157">
        <v>21</v>
      </c>
      <c r="M74" s="157">
        <f t="shared" si="24"/>
        <v>0</v>
      </c>
      <c r="N74" s="156">
        <v>2.9E-4</v>
      </c>
      <c r="O74" s="156">
        <f t="shared" si="25"/>
        <v>0</v>
      </c>
      <c r="P74" s="156">
        <v>0</v>
      </c>
      <c r="Q74" s="156">
        <f t="shared" si="26"/>
        <v>0</v>
      </c>
      <c r="R74" s="157"/>
      <c r="S74" s="157" t="s">
        <v>106</v>
      </c>
      <c r="T74" s="157" t="s">
        <v>107</v>
      </c>
      <c r="U74" s="157">
        <v>1.21E-2</v>
      </c>
      <c r="V74" s="157">
        <f t="shared" si="27"/>
        <v>0.15</v>
      </c>
      <c r="W74" s="157"/>
      <c r="X74" s="157" t="s">
        <v>108</v>
      </c>
      <c r="Y74" s="157" t="s">
        <v>109</v>
      </c>
      <c r="Z74" s="147"/>
      <c r="AA74" s="147"/>
      <c r="AB74" s="147"/>
      <c r="AC74" s="147"/>
      <c r="AD74" s="147"/>
      <c r="AE74" s="147"/>
      <c r="AF74" s="147"/>
      <c r="AG74" s="147" t="s">
        <v>110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74">
        <v>58</v>
      </c>
      <c r="B75" s="175" t="s">
        <v>239</v>
      </c>
      <c r="C75" s="182" t="s">
        <v>240</v>
      </c>
      <c r="D75" s="176" t="s">
        <v>124</v>
      </c>
      <c r="E75" s="177">
        <v>20</v>
      </c>
      <c r="F75" s="178"/>
      <c r="G75" s="179">
        <f t="shared" si="21"/>
        <v>0</v>
      </c>
      <c r="H75" s="158"/>
      <c r="I75" s="157">
        <f t="shared" si="22"/>
        <v>0</v>
      </c>
      <c r="J75" s="158"/>
      <c r="K75" s="157">
        <f t="shared" si="23"/>
        <v>0</v>
      </c>
      <c r="L75" s="157">
        <v>21</v>
      </c>
      <c r="M75" s="157">
        <f t="shared" si="24"/>
        <v>0</v>
      </c>
      <c r="N75" s="156">
        <v>3.5E-4</v>
      </c>
      <c r="O75" s="156">
        <f t="shared" si="25"/>
        <v>0.01</v>
      </c>
      <c r="P75" s="156">
        <v>0</v>
      </c>
      <c r="Q75" s="156">
        <f t="shared" si="26"/>
        <v>0</v>
      </c>
      <c r="R75" s="157"/>
      <c r="S75" s="157" t="s">
        <v>106</v>
      </c>
      <c r="T75" s="157" t="s">
        <v>107</v>
      </c>
      <c r="U75" s="157">
        <v>1.21E-2</v>
      </c>
      <c r="V75" s="157">
        <f t="shared" si="27"/>
        <v>0.24</v>
      </c>
      <c r="W75" s="157"/>
      <c r="X75" s="157" t="s">
        <v>108</v>
      </c>
      <c r="Y75" s="157" t="s">
        <v>109</v>
      </c>
      <c r="Z75" s="147"/>
      <c r="AA75" s="147"/>
      <c r="AB75" s="147"/>
      <c r="AC75" s="147"/>
      <c r="AD75" s="147"/>
      <c r="AE75" s="147"/>
      <c r="AF75" s="147"/>
      <c r="AG75" s="147" t="s">
        <v>110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74">
        <v>59</v>
      </c>
      <c r="B76" s="175" t="s">
        <v>241</v>
      </c>
      <c r="C76" s="182" t="s">
        <v>242</v>
      </c>
      <c r="D76" s="176" t="s">
        <v>124</v>
      </c>
      <c r="E76" s="177">
        <v>34</v>
      </c>
      <c r="F76" s="178"/>
      <c r="G76" s="179">
        <f t="shared" si="21"/>
        <v>0</v>
      </c>
      <c r="H76" s="158"/>
      <c r="I76" s="157">
        <f t="shared" si="22"/>
        <v>0</v>
      </c>
      <c r="J76" s="158"/>
      <c r="K76" s="157">
        <f t="shared" si="23"/>
        <v>0</v>
      </c>
      <c r="L76" s="157">
        <v>21</v>
      </c>
      <c r="M76" s="157">
        <f t="shared" si="24"/>
        <v>0</v>
      </c>
      <c r="N76" s="156">
        <v>4.0999999999999999E-4</v>
      </c>
      <c r="O76" s="156">
        <f t="shared" si="25"/>
        <v>0.01</v>
      </c>
      <c r="P76" s="156">
        <v>0</v>
      </c>
      <c r="Q76" s="156">
        <f t="shared" si="26"/>
        <v>0</v>
      </c>
      <c r="R76" s="157"/>
      <c r="S76" s="157" t="s">
        <v>106</v>
      </c>
      <c r="T76" s="157" t="s">
        <v>107</v>
      </c>
      <c r="U76" s="157">
        <v>1.23E-2</v>
      </c>
      <c r="V76" s="157">
        <f t="shared" si="27"/>
        <v>0.42</v>
      </c>
      <c r="W76" s="157"/>
      <c r="X76" s="157" t="s">
        <v>108</v>
      </c>
      <c r="Y76" s="157" t="s">
        <v>109</v>
      </c>
      <c r="Z76" s="147"/>
      <c r="AA76" s="147"/>
      <c r="AB76" s="147"/>
      <c r="AC76" s="147"/>
      <c r="AD76" s="147"/>
      <c r="AE76" s="147"/>
      <c r="AF76" s="147"/>
      <c r="AG76" s="147" t="s">
        <v>110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4">
        <v>60</v>
      </c>
      <c r="B77" s="175" t="s">
        <v>243</v>
      </c>
      <c r="C77" s="182" t="s">
        <v>244</v>
      </c>
      <c r="D77" s="176" t="s">
        <v>124</v>
      </c>
      <c r="E77" s="177">
        <v>72</v>
      </c>
      <c r="F77" s="178"/>
      <c r="G77" s="179">
        <f t="shared" si="21"/>
        <v>0</v>
      </c>
      <c r="H77" s="158"/>
      <c r="I77" s="157">
        <f t="shared" si="22"/>
        <v>0</v>
      </c>
      <c r="J77" s="158"/>
      <c r="K77" s="157">
        <f t="shared" si="23"/>
        <v>0</v>
      </c>
      <c r="L77" s="157">
        <v>21</v>
      </c>
      <c r="M77" s="157">
        <f t="shared" si="24"/>
        <v>0</v>
      </c>
      <c r="N77" s="156">
        <v>4.8000000000000001E-4</v>
      </c>
      <c r="O77" s="156">
        <f t="shared" si="25"/>
        <v>0.03</v>
      </c>
      <c r="P77" s="156">
        <v>0</v>
      </c>
      <c r="Q77" s="156">
        <f t="shared" si="26"/>
        <v>0</v>
      </c>
      <c r="R77" s="157"/>
      <c r="S77" s="157" t="s">
        <v>106</v>
      </c>
      <c r="T77" s="157" t="s">
        <v>107</v>
      </c>
      <c r="U77" s="157">
        <v>1.2500000000000001E-2</v>
      </c>
      <c r="V77" s="157">
        <f t="shared" si="27"/>
        <v>0.9</v>
      </c>
      <c r="W77" s="157"/>
      <c r="X77" s="157" t="s">
        <v>108</v>
      </c>
      <c r="Y77" s="157" t="s">
        <v>109</v>
      </c>
      <c r="Z77" s="147"/>
      <c r="AA77" s="147"/>
      <c r="AB77" s="147"/>
      <c r="AC77" s="147"/>
      <c r="AD77" s="147"/>
      <c r="AE77" s="147"/>
      <c r="AF77" s="147"/>
      <c r="AG77" s="147" t="s">
        <v>110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74">
        <v>61</v>
      </c>
      <c r="B78" s="175" t="s">
        <v>245</v>
      </c>
      <c r="C78" s="182" t="s">
        <v>246</v>
      </c>
      <c r="D78" s="176" t="s">
        <v>247</v>
      </c>
      <c r="E78" s="177">
        <v>105</v>
      </c>
      <c r="F78" s="178"/>
      <c r="G78" s="179">
        <f t="shared" si="21"/>
        <v>0</v>
      </c>
      <c r="H78" s="158"/>
      <c r="I78" s="157">
        <f t="shared" si="22"/>
        <v>0</v>
      </c>
      <c r="J78" s="158"/>
      <c r="K78" s="157">
        <f t="shared" si="23"/>
        <v>0</v>
      </c>
      <c r="L78" s="157">
        <v>21</v>
      </c>
      <c r="M78" s="157">
        <f t="shared" si="24"/>
        <v>0</v>
      </c>
      <c r="N78" s="156">
        <v>6.0000000000000002E-5</v>
      </c>
      <c r="O78" s="156">
        <f t="shared" si="25"/>
        <v>0.01</v>
      </c>
      <c r="P78" s="156">
        <v>0</v>
      </c>
      <c r="Q78" s="156">
        <f t="shared" si="26"/>
        <v>0</v>
      </c>
      <c r="R78" s="157"/>
      <c r="S78" s="157" t="s">
        <v>106</v>
      </c>
      <c r="T78" s="157" t="s">
        <v>107</v>
      </c>
      <c r="U78" s="157">
        <v>0.33400000000000002</v>
      </c>
      <c r="V78" s="157">
        <f t="shared" si="27"/>
        <v>35.07</v>
      </c>
      <c r="W78" s="157"/>
      <c r="X78" s="157" t="s">
        <v>108</v>
      </c>
      <c r="Y78" s="157" t="s">
        <v>109</v>
      </c>
      <c r="Z78" s="147"/>
      <c r="AA78" s="147"/>
      <c r="AB78" s="147"/>
      <c r="AC78" s="147"/>
      <c r="AD78" s="147"/>
      <c r="AE78" s="147"/>
      <c r="AF78" s="147"/>
      <c r="AG78" s="147" t="s">
        <v>110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x14ac:dyDescent="0.2">
      <c r="A79" s="161" t="s">
        <v>101</v>
      </c>
      <c r="B79" s="162" t="s">
        <v>70</v>
      </c>
      <c r="C79" s="181" t="s">
        <v>71</v>
      </c>
      <c r="D79" s="163"/>
      <c r="E79" s="164"/>
      <c r="F79" s="165"/>
      <c r="G79" s="166">
        <f>SUMIF(AG80:AG84,"&lt;&gt;NOR",G80:G84)</f>
        <v>0</v>
      </c>
      <c r="H79" s="160"/>
      <c r="I79" s="160">
        <f>SUM(I80:I84)</f>
        <v>0</v>
      </c>
      <c r="J79" s="160"/>
      <c r="K79" s="160">
        <f>SUM(K80:K84)</f>
        <v>0</v>
      </c>
      <c r="L79" s="160"/>
      <c r="M79" s="160">
        <f>SUM(M80:M84)</f>
        <v>0</v>
      </c>
      <c r="N79" s="159"/>
      <c r="O79" s="159">
        <f>SUM(O80:O84)</f>
        <v>0</v>
      </c>
      <c r="P79" s="159"/>
      <c r="Q79" s="159">
        <f>SUM(Q80:Q84)</f>
        <v>0</v>
      </c>
      <c r="R79" s="160"/>
      <c r="S79" s="160"/>
      <c r="T79" s="160"/>
      <c r="U79" s="160"/>
      <c r="V79" s="160">
        <f>SUM(V80:V84)</f>
        <v>8.1</v>
      </c>
      <c r="W79" s="160"/>
      <c r="X79" s="160"/>
      <c r="Y79" s="160"/>
      <c r="AG79" t="s">
        <v>102</v>
      </c>
    </row>
    <row r="80" spans="1:60" outlineLevel="1" x14ac:dyDescent="0.2">
      <c r="A80" s="174">
        <v>62</v>
      </c>
      <c r="B80" s="175" t="s">
        <v>248</v>
      </c>
      <c r="C80" s="182" t="s">
        <v>249</v>
      </c>
      <c r="D80" s="176" t="s">
        <v>250</v>
      </c>
      <c r="E80" s="177">
        <v>2.274</v>
      </c>
      <c r="F80" s="178"/>
      <c r="G80" s="179">
        <f>ROUND(E80*F80,2)</f>
        <v>0</v>
      </c>
      <c r="H80" s="158"/>
      <c r="I80" s="157">
        <f>ROUND(E80*H80,2)</f>
        <v>0</v>
      </c>
      <c r="J80" s="158"/>
      <c r="K80" s="157">
        <f>ROUND(E80*J80,2)</f>
        <v>0</v>
      </c>
      <c r="L80" s="157">
        <v>21</v>
      </c>
      <c r="M80" s="157">
        <f>G80*(1+L80/100)</f>
        <v>0</v>
      </c>
      <c r="N80" s="156">
        <v>0</v>
      </c>
      <c r="O80" s="156">
        <f>ROUND(E80*N80,2)</f>
        <v>0</v>
      </c>
      <c r="P80" s="156">
        <v>0</v>
      </c>
      <c r="Q80" s="156">
        <f>ROUND(E80*P80,2)</f>
        <v>0</v>
      </c>
      <c r="R80" s="157"/>
      <c r="S80" s="157" t="s">
        <v>106</v>
      </c>
      <c r="T80" s="157" t="s">
        <v>107</v>
      </c>
      <c r="U80" s="157">
        <v>3.5630000000000002</v>
      </c>
      <c r="V80" s="157">
        <f>ROUND(E80*U80,2)</f>
        <v>8.1</v>
      </c>
      <c r="W80" s="157"/>
      <c r="X80" s="157" t="s">
        <v>108</v>
      </c>
      <c r="Y80" s="157" t="s">
        <v>109</v>
      </c>
      <c r="Z80" s="147"/>
      <c r="AA80" s="147"/>
      <c r="AB80" s="147"/>
      <c r="AC80" s="147"/>
      <c r="AD80" s="147"/>
      <c r="AE80" s="147"/>
      <c r="AF80" s="147"/>
      <c r="AG80" s="147" t="s">
        <v>110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22.5" outlineLevel="1" x14ac:dyDescent="0.2">
      <c r="A81" s="168">
        <v>63</v>
      </c>
      <c r="B81" s="169" t="s">
        <v>251</v>
      </c>
      <c r="C81" s="183" t="s">
        <v>252</v>
      </c>
      <c r="D81" s="170" t="s">
        <v>250</v>
      </c>
      <c r="E81" s="171">
        <v>0.35</v>
      </c>
      <c r="F81" s="172"/>
      <c r="G81" s="173">
        <f>ROUND(E81*F81,2)</f>
        <v>0</v>
      </c>
      <c r="H81" s="158"/>
      <c r="I81" s="157">
        <f>ROUND(E81*H81,2)</f>
        <v>0</v>
      </c>
      <c r="J81" s="158"/>
      <c r="K81" s="157">
        <f>ROUND(E81*J81,2)</f>
        <v>0</v>
      </c>
      <c r="L81" s="157">
        <v>21</v>
      </c>
      <c r="M81" s="157">
        <f>G81*(1+L81/100)</f>
        <v>0</v>
      </c>
      <c r="N81" s="156">
        <v>0</v>
      </c>
      <c r="O81" s="156">
        <f>ROUND(E81*N81,2)</f>
        <v>0</v>
      </c>
      <c r="P81" s="156">
        <v>0</v>
      </c>
      <c r="Q81" s="156">
        <f>ROUND(E81*P81,2)</f>
        <v>0</v>
      </c>
      <c r="R81" s="157"/>
      <c r="S81" s="157" t="s">
        <v>106</v>
      </c>
      <c r="T81" s="157" t="s">
        <v>107</v>
      </c>
      <c r="U81" s="157">
        <v>0</v>
      </c>
      <c r="V81" s="157">
        <f>ROUND(E81*U81,2)</f>
        <v>0</v>
      </c>
      <c r="W81" s="157"/>
      <c r="X81" s="157" t="s">
        <v>108</v>
      </c>
      <c r="Y81" s="157" t="s">
        <v>109</v>
      </c>
      <c r="Z81" s="147"/>
      <c r="AA81" s="147"/>
      <c r="AB81" s="147"/>
      <c r="AC81" s="147"/>
      <c r="AD81" s="147"/>
      <c r="AE81" s="147"/>
      <c r="AF81" s="147"/>
      <c r="AG81" s="147" t="s">
        <v>110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2" x14ac:dyDescent="0.2">
      <c r="A82" s="154"/>
      <c r="B82" s="155"/>
      <c r="C82" s="244" t="s">
        <v>253</v>
      </c>
      <c r="D82" s="245"/>
      <c r="E82" s="245"/>
      <c r="F82" s="245"/>
      <c r="G82" s="245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126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2.5" outlineLevel="1" x14ac:dyDescent="0.2">
      <c r="A83" s="168">
        <v>64</v>
      </c>
      <c r="B83" s="169" t="s">
        <v>254</v>
      </c>
      <c r="C83" s="183" t="s">
        <v>255</v>
      </c>
      <c r="D83" s="170" t="s">
        <v>250</v>
      </c>
      <c r="E83" s="171">
        <v>0.83199999999999996</v>
      </c>
      <c r="F83" s="172"/>
      <c r="G83" s="173">
        <f>ROUND(E83*F83,2)</f>
        <v>0</v>
      </c>
      <c r="H83" s="158"/>
      <c r="I83" s="157">
        <f>ROUND(E83*H83,2)</f>
        <v>0</v>
      </c>
      <c r="J83" s="158"/>
      <c r="K83" s="157">
        <f>ROUND(E83*J83,2)</f>
        <v>0</v>
      </c>
      <c r="L83" s="157">
        <v>21</v>
      </c>
      <c r="M83" s="157">
        <f>G83*(1+L83/100)</f>
        <v>0</v>
      </c>
      <c r="N83" s="156">
        <v>0</v>
      </c>
      <c r="O83" s="156">
        <f>ROUND(E83*N83,2)</f>
        <v>0</v>
      </c>
      <c r="P83" s="156">
        <v>0</v>
      </c>
      <c r="Q83" s="156">
        <f>ROUND(E83*P83,2)</f>
        <v>0</v>
      </c>
      <c r="R83" s="157"/>
      <c r="S83" s="157" t="s">
        <v>106</v>
      </c>
      <c r="T83" s="157" t="s">
        <v>107</v>
      </c>
      <c r="U83" s="157">
        <v>0</v>
      </c>
      <c r="V83" s="157">
        <f>ROUND(E83*U83,2)</f>
        <v>0</v>
      </c>
      <c r="W83" s="157"/>
      <c r="X83" s="157" t="s">
        <v>108</v>
      </c>
      <c r="Y83" s="157" t="s">
        <v>109</v>
      </c>
      <c r="Z83" s="147"/>
      <c r="AA83" s="147"/>
      <c r="AB83" s="147"/>
      <c r="AC83" s="147"/>
      <c r="AD83" s="147"/>
      <c r="AE83" s="147"/>
      <c r="AF83" s="147"/>
      <c r="AG83" s="147" t="s">
        <v>110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4"/>
      <c r="B84" s="155"/>
      <c r="C84" s="244" t="s">
        <v>256</v>
      </c>
      <c r="D84" s="245"/>
      <c r="E84" s="245"/>
      <c r="F84" s="245"/>
      <c r="G84" s="245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126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x14ac:dyDescent="0.2">
      <c r="A85" s="3"/>
      <c r="B85" s="4"/>
      <c r="C85" s="184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AE85">
        <v>12</v>
      </c>
      <c r="AF85">
        <v>21</v>
      </c>
      <c r="AG85" t="s">
        <v>87</v>
      </c>
    </row>
    <row r="86" spans="1:60" x14ac:dyDescent="0.2">
      <c r="A86" s="150"/>
      <c r="B86" s="151" t="s">
        <v>31</v>
      </c>
      <c r="C86" s="185"/>
      <c r="D86" s="152"/>
      <c r="E86" s="153"/>
      <c r="F86" s="153"/>
      <c r="G86" s="167">
        <f>G8+G10+G47+G63+G79</f>
        <v>0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AE86">
        <f>SUMIF(L7:L84,AE85,G7:G84)</f>
        <v>0</v>
      </c>
      <c r="AF86">
        <f>SUMIF(L7:L84,AF85,G7:G84)</f>
        <v>0</v>
      </c>
      <c r="AG86" t="s">
        <v>257</v>
      </c>
    </row>
    <row r="87" spans="1:60" x14ac:dyDescent="0.2">
      <c r="A87" s="3"/>
      <c r="B87" s="4"/>
      <c r="C87" s="184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60" x14ac:dyDescent="0.2">
      <c r="A88" s="3"/>
      <c r="B88" s="4"/>
      <c r="C88" s="184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60" x14ac:dyDescent="0.2">
      <c r="A89" s="253" t="s">
        <v>258</v>
      </c>
      <c r="B89" s="253"/>
      <c r="C89" s="254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60" x14ac:dyDescent="0.2">
      <c r="A90" s="255"/>
      <c r="B90" s="256"/>
      <c r="C90" s="257"/>
      <c r="D90" s="256"/>
      <c r="E90" s="256"/>
      <c r="F90" s="256"/>
      <c r="G90" s="258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AG90" t="s">
        <v>259</v>
      </c>
    </row>
    <row r="91" spans="1:60" x14ac:dyDescent="0.2">
      <c r="A91" s="259"/>
      <c r="B91" s="260"/>
      <c r="C91" s="261"/>
      <c r="D91" s="260"/>
      <c r="E91" s="260"/>
      <c r="F91" s="260"/>
      <c r="G91" s="26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60" x14ac:dyDescent="0.2">
      <c r="A92" s="259"/>
      <c r="B92" s="260"/>
      <c r="C92" s="261"/>
      <c r="D92" s="260"/>
      <c r="E92" s="260"/>
      <c r="F92" s="260"/>
      <c r="G92" s="26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60" x14ac:dyDescent="0.2">
      <c r="A93" s="259"/>
      <c r="B93" s="260"/>
      <c r="C93" s="261"/>
      <c r="D93" s="260"/>
      <c r="E93" s="260"/>
      <c r="F93" s="260"/>
      <c r="G93" s="26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60" x14ac:dyDescent="0.2">
      <c r="A94" s="263"/>
      <c r="B94" s="264"/>
      <c r="C94" s="265"/>
      <c r="D94" s="264"/>
      <c r="E94" s="264"/>
      <c r="F94" s="264"/>
      <c r="G94" s="266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60" x14ac:dyDescent="0.2">
      <c r="A95" s="3"/>
      <c r="B95" s="4"/>
      <c r="C95" s="184"/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60" x14ac:dyDescent="0.2">
      <c r="C96" s="186"/>
      <c r="D96" s="10"/>
      <c r="AG96" t="s">
        <v>260</v>
      </c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D874" sheet="1" formatRows="0"/>
  <mergeCells count="14">
    <mergeCell ref="A89:C89"/>
    <mergeCell ref="A90:G94"/>
    <mergeCell ref="C17:G17"/>
    <mergeCell ref="C18:G18"/>
    <mergeCell ref="C20:G20"/>
    <mergeCell ref="C21:G21"/>
    <mergeCell ref="C26:G26"/>
    <mergeCell ref="C28:G28"/>
    <mergeCell ref="C82:G82"/>
    <mergeCell ref="C84:G84"/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01N2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01N2 Pol'!Názvy_tisku</vt:lpstr>
      <vt:lpstr>oadresa</vt:lpstr>
      <vt:lpstr>Stavba!Objednatel</vt:lpstr>
      <vt:lpstr>Stavba!Objekt</vt:lpstr>
      <vt:lpstr>'01 01N2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JUDr. Pavel Vacek</dc:creator>
  <cp:lastModifiedBy>Pavel Vacek</cp:lastModifiedBy>
  <cp:lastPrinted>2019-03-19T12:27:02Z</cp:lastPrinted>
  <dcterms:created xsi:type="dcterms:W3CDTF">2009-04-08T07:15:50Z</dcterms:created>
  <dcterms:modified xsi:type="dcterms:W3CDTF">2025-03-13T08:09:20Z</dcterms:modified>
</cp:coreProperties>
</file>