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B632134F-E5B9-44D0-A20A-3EA4C2C72C7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kapitulace stavby" sheetId="1" r:id="rId1"/>
    <sheet name="22-SO035 - BFU - Bourací ..." sheetId="2" r:id="rId2"/>
  </sheets>
  <definedNames>
    <definedName name="_xlnm._FilterDatabase" localSheetId="1" hidden="1">'22-SO035 - BFU - Bourací ...'!$C$127:$K$219</definedName>
    <definedName name="_xlnm.Print_Titles" localSheetId="1">'22-SO035 - BFU - Bourací ...'!$127:$127</definedName>
    <definedName name="_xlnm.Print_Titles" localSheetId="0">'Rekapitulace stavby'!$92:$92</definedName>
    <definedName name="_xlnm.Print_Area" localSheetId="1">'22-SO035 - BFU - Bourací ...'!$C$4:$J$76,'22-SO035 - BFU - Bourací ...'!$C$82:$J$111,'22-SO035 - BFU - Bourací ...'!$C$117:$J$219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8" i="2" l="1"/>
  <c r="J217" i="2"/>
  <c r="J219" i="2"/>
  <c r="J37" i="2"/>
  <c r="J36" i="2"/>
  <c r="AY95" i="1" s="1"/>
  <c r="J35" i="2"/>
  <c r="AX95" i="1" s="1"/>
  <c r="BI219" i="2"/>
  <c r="BH219" i="2"/>
  <c r="BG219" i="2"/>
  <c r="BF219" i="2"/>
  <c r="T219" i="2"/>
  <c r="T218" i="2" s="1"/>
  <c r="T217" i="2" s="1"/>
  <c r="R219" i="2"/>
  <c r="R218" i="2"/>
  <c r="R217" i="2" s="1"/>
  <c r="P219" i="2"/>
  <c r="P218" i="2" s="1"/>
  <c r="P217" i="2" s="1"/>
  <c r="BI216" i="2"/>
  <c r="BH216" i="2"/>
  <c r="BG216" i="2"/>
  <c r="BF216" i="2"/>
  <c r="T216" i="2"/>
  <c r="T215" i="2"/>
  <c r="R216" i="2"/>
  <c r="R215" i="2" s="1"/>
  <c r="P216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T206" i="2"/>
  <c r="R207" i="2"/>
  <c r="R206" i="2"/>
  <c r="P207" i="2"/>
  <c r="P206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T174" i="2" s="1"/>
  <c r="R175" i="2"/>
  <c r="R174" i="2" s="1"/>
  <c r="P175" i="2"/>
  <c r="P174" i="2" s="1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F125" i="2"/>
  <c r="F124" i="2"/>
  <c r="F122" i="2"/>
  <c r="E120" i="2"/>
  <c r="J29" i="2"/>
  <c r="F90" i="2"/>
  <c r="F89" i="2"/>
  <c r="F87" i="2"/>
  <c r="E85" i="2"/>
  <c r="J22" i="2"/>
  <c r="E22" i="2"/>
  <c r="J125" i="2" s="1"/>
  <c r="J21" i="2"/>
  <c r="J19" i="2"/>
  <c r="E19" i="2"/>
  <c r="J124" i="2" s="1"/>
  <c r="J18" i="2"/>
  <c r="J122" i="2"/>
  <c r="AM90" i="1"/>
  <c r="AM89" i="1"/>
  <c r="L89" i="1"/>
  <c r="L87" i="1"/>
  <c r="L85" i="1"/>
  <c r="L84" i="1"/>
  <c r="BK219" i="2"/>
  <c r="BK216" i="2"/>
  <c r="BK214" i="2"/>
  <c r="J214" i="2"/>
  <c r="BK213" i="2"/>
  <c r="J213" i="2"/>
  <c r="BK212" i="2"/>
  <c r="J212" i="2"/>
  <c r="BK210" i="2"/>
  <c r="J210" i="2"/>
  <c r="BK207" i="2"/>
  <c r="J207" i="2"/>
  <c r="BK205" i="2"/>
  <c r="J205" i="2"/>
  <c r="BK203" i="2"/>
  <c r="J203" i="2"/>
  <c r="BK202" i="2"/>
  <c r="J202" i="2"/>
  <c r="BK199" i="2"/>
  <c r="J199" i="2"/>
  <c r="BK196" i="2"/>
  <c r="J196" i="2"/>
  <c r="BK194" i="2"/>
  <c r="BK192" i="2"/>
  <c r="J192" i="2"/>
  <c r="BK190" i="2"/>
  <c r="J190" i="2"/>
  <c r="BK188" i="2"/>
  <c r="J188" i="2"/>
  <c r="BK186" i="2"/>
  <c r="J186" i="2"/>
  <c r="BK184" i="2"/>
  <c r="J184" i="2"/>
  <c r="BK183" i="2"/>
  <c r="J183" i="2"/>
  <c r="BK181" i="2"/>
  <c r="J181" i="2"/>
  <c r="BK175" i="2"/>
  <c r="J175" i="2"/>
  <c r="BK172" i="2"/>
  <c r="J172" i="2"/>
  <c r="BK170" i="2"/>
  <c r="J170" i="2"/>
  <c r="BK165" i="2"/>
  <c r="J165" i="2"/>
  <c r="BK160" i="2"/>
  <c r="J160" i="2"/>
  <c r="BK158" i="2"/>
  <c r="J158" i="2"/>
  <c r="BK156" i="2"/>
  <c r="J156" i="2"/>
  <c r="BK154" i="2"/>
  <c r="J154" i="2"/>
  <c r="BK152" i="2"/>
  <c r="BK150" i="2"/>
  <c r="BK149" i="2"/>
  <c r="BK144" i="2"/>
  <c r="J139" i="2"/>
  <c r="J137" i="2"/>
  <c r="J135" i="2"/>
  <c r="J133" i="2"/>
  <c r="J131" i="2"/>
  <c r="J152" i="2"/>
  <c r="J150" i="2"/>
  <c r="J149" i="2"/>
  <c r="J144" i="2"/>
  <c r="BK139" i="2"/>
  <c r="BK137" i="2"/>
  <c r="BK135" i="2"/>
  <c r="BK133" i="2"/>
  <c r="BK131" i="2"/>
  <c r="AK27" i="1"/>
  <c r="AS94" i="1"/>
  <c r="BK130" i="2" l="1"/>
  <c r="J130" i="2" s="1"/>
  <c r="J96" i="2" s="1"/>
  <c r="P130" i="2"/>
  <c r="R130" i="2"/>
  <c r="T130" i="2"/>
  <c r="BK180" i="2"/>
  <c r="J180" i="2" s="1"/>
  <c r="J98" i="2" s="1"/>
  <c r="P180" i="2"/>
  <c r="R180" i="2"/>
  <c r="T180" i="2"/>
  <c r="BK185" i="2"/>
  <c r="J185" i="2" s="1"/>
  <c r="J99" i="2" s="1"/>
  <c r="P185" i="2"/>
  <c r="R185" i="2"/>
  <c r="T185" i="2"/>
  <c r="BK201" i="2"/>
  <c r="J201" i="2"/>
  <c r="J100" i="2" s="1"/>
  <c r="P201" i="2"/>
  <c r="R201" i="2"/>
  <c r="T201" i="2"/>
  <c r="BK209" i="2"/>
  <c r="J209" i="2" s="1"/>
  <c r="J103" i="2" s="1"/>
  <c r="P209" i="2"/>
  <c r="P208" i="2" s="1"/>
  <c r="R209" i="2"/>
  <c r="R208" i="2" s="1"/>
  <c r="T209" i="2"/>
  <c r="T208" i="2" s="1"/>
  <c r="BK174" i="2"/>
  <c r="J174" i="2" s="1"/>
  <c r="J97" i="2" s="1"/>
  <c r="BK206" i="2"/>
  <c r="J206" i="2" s="1"/>
  <c r="J101" i="2" s="1"/>
  <c r="BK215" i="2"/>
  <c r="J104" i="2" s="1"/>
  <c r="BK218" i="2"/>
  <c r="J106" i="2"/>
  <c r="J87" i="2"/>
  <c r="J89" i="2"/>
  <c r="J90" i="2"/>
  <c r="BE131" i="2"/>
  <c r="BE133" i="2"/>
  <c r="BE137" i="2"/>
  <c r="BE144" i="2"/>
  <c r="BE149" i="2"/>
  <c r="BE150" i="2"/>
  <c r="BE152" i="2"/>
  <c r="BE154" i="2"/>
  <c r="BE135" i="2"/>
  <c r="BE139" i="2"/>
  <c r="BE156" i="2"/>
  <c r="BE158" i="2"/>
  <c r="BE160" i="2"/>
  <c r="BE165" i="2"/>
  <c r="BE170" i="2"/>
  <c r="BE172" i="2"/>
  <c r="BE175" i="2"/>
  <c r="BE181" i="2"/>
  <c r="BE183" i="2"/>
  <c r="BE184" i="2"/>
  <c r="BE186" i="2"/>
  <c r="BE188" i="2"/>
  <c r="BE190" i="2"/>
  <c r="BE192" i="2"/>
  <c r="BE194" i="2"/>
  <c r="BE196" i="2"/>
  <c r="BE199" i="2"/>
  <c r="BE202" i="2"/>
  <c r="BE203" i="2"/>
  <c r="BE205" i="2"/>
  <c r="BE207" i="2"/>
  <c r="BE210" i="2"/>
  <c r="BE212" i="2"/>
  <c r="BE213" i="2"/>
  <c r="BE214" i="2"/>
  <c r="BE216" i="2"/>
  <c r="BE219" i="2"/>
  <c r="F35" i="2"/>
  <c r="BB95" i="1" s="1"/>
  <c r="BB94" i="1" s="1"/>
  <c r="W34" i="1" s="1"/>
  <c r="F36" i="2"/>
  <c r="BC95" i="1" s="1"/>
  <c r="BC94" i="1" s="1"/>
  <c r="W35" i="1" s="1"/>
  <c r="F34" i="2"/>
  <c r="BA95" i="1" s="1"/>
  <c r="BA94" i="1" s="1"/>
  <c r="W33" i="1" s="1"/>
  <c r="F37" i="2"/>
  <c r="BD95" i="1" s="1"/>
  <c r="BD94" i="1" s="1"/>
  <c r="W36" i="1" s="1"/>
  <c r="J34" i="2"/>
  <c r="AW95" i="1" s="1"/>
  <c r="T129" i="2" l="1"/>
  <c r="T128" i="2" s="1"/>
  <c r="P129" i="2"/>
  <c r="P128" i="2"/>
  <c r="AU95" i="1" s="1"/>
  <c r="AU94" i="1" s="1"/>
  <c r="R129" i="2"/>
  <c r="R128" i="2" s="1"/>
  <c r="BK129" i="2"/>
  <c r="J129" i="2" s="1"/>
  <c r="J95" i="2" s="1"/>
  <c r="BK208" i="2"/>
  <c r="J208" i="2" s="1"/>
  <c r="J102" i="2" s="1"/>
  <c r="BK217" i="2"/>
  <c r="J105" i="2" s="1"/>
  <c r="AW94" i="1"/>
  <c r="AK33" i="1" s="1"/>
  <c r="AY94" i="1"/>
  <c r="J33" i="2"/>
  <c r="AV95" i="1" s="1"/>
  <c r="AT95" i="1" s="1"/>
  <c r="AX94" i="1"/>
  <c r="F33" i="2"/>
  <c r="AZ95" i="1" s="1"/>
  <c r="AZ94" i="1" s="1"/>
  <c r="W32" i="1" s="1"/>
  <c r="BK128" i="2" l="1"/>
  <c r="J128" i="2" s="1"/>
  <c r="J94" i="2" s="1"/>
  <c r="J28" i="2" s="1"/>
  <c r="AV94" i="1"/>
  <c r="AK32" i="1" s="1"/>
  <c r="J30" i="2" l="1"/>
  <c r="AG95" i="1" s="1"/>
  <c r="J111" i="2"/>
  <c r="AT94" i="1"/>
  <c r="J39" i="2" l="1"/>
  <c r="AG94" i="1"/>
  <c r="AN94" i="1" s="1"/>
  <c r="AN99" i="1" s="1"/>
  <c r="AN95" i="1"/>
  <c r="AG99" i="1" l="1"/>
  <c r="AK26" i="1"/>
  <c r="AK29" i="1" s="1"/>
  <c r="AK38" i="1" s="1"/>
</calcChain>
</file>

<file path=xl/sharedStrings.xml><?xml version="1.0" encoding="utf-8"?>
<sst xmlns="http://schemas.openxmlformats.org/spreadsheetml/2006/main" count="1228" uniqueCount="319">
  <si>
    <t>Export Komplet</t>
  </si>
  <si>
    <t/>
  </si>
  <si>
    <t>2.0</t>
  </si>
  <si>
    <t>ZAMOK</t>
  </si>
  <si>
    <t>False</t>
  </si>
  <si>
    <t>{1d820876-5b2d-4582-b529-62411c9a4aa9}</t>
  </si>
  <si>
    <t>0,01</t>
  </si>
  <si>
    <t>21</t>
  </si>
  <si>
    <t>12</t>
  </si>
  <si>
    <t>v ---  níže se nacházejí doplnkové a pomocné údaje k sestavám  --- v</t>
  </si>
  <si>
    <t>0,001</t>
  </si>
  <si>
    <t>Kód:</t>
  </si>
  <si>
    <t>22-SO035</t>
  </si>
  <si>
    <t>Stavba:</t>
  </si>
  <si>
    <t>KSO:</t>
  </si>
  <si>
    <t>CC-CZ:</t>
  </si>
  <si>
    <t>Místo:</t>
  </si>
  <si>
    <t>Brno</t>
  </si>
  <si>
    <t>Datum:</t>
  </si>
  <si>
    <t>Zadavatel:</t>
  </si>
  <si>
    <t>IČ:</t>
  </si>
  <si>
    <t>BFU</t>
  </si>
  <si>
    <t>DIČ:</t>
  </si>
  <si>
    <t>Zhotovitel:</t>
  </si>
  <si>
    <t>Projektant:</t>
  </si>
  <si>
    <t xml:space="preserve"> 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</si>
  <si>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</si>
  <si>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</si>
  <si>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</si>
  <si>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</si>
  <si>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</si>
  <si>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</si>
  <si>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</si>
  <si>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</si>
  <si>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</si>
  <si>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</si>
  <si>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</si>
  <si>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</si>
  <si>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</si>
  <si>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</si>
  <si>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</si>
  <si>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</si>
  <si>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</si>
  <si>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</si>
  <si>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</si>
  <si>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</si>
  <si>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</si>
  <si>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</si>
  <si>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</si>
  <si>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</si>
  <si>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</si>
  <si>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</si>
  <si>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</si>
  <si>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</si>
  <si>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</si>
  <si>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</si>
  <si>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</si>
  <si>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</si>
  <si>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</si>
  <si>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</si>
  <si>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</si>
  <si>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</si>
  <si>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</si>
  <si>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</si>
  <si>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</si>
  <si>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</si>
  <si>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</si>
  <si>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</si>
  <si>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</si>
  <si>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</si>
  <si>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</si>
  <si>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</si>
  <si>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</si>
  <si>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</si>
  <si>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</si>
  <si>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</si>
  <si>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</si>
  <si>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</si>
  <si>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</si>
  <si>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</si>
  <si>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</si>
  <si>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Celkové náklady za stavbu 1) + 2)</t>
  </si>
  <si>
    <t>2</t>
  </si>
  <si>
    <t>KRYCÍ LIST SOUPISU PRACÍ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</si>
  <si>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</si>
  <si>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</si>
  <si>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</si>
  <si>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</si>
  <si>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</si>
  <si>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</si>
  <si>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</si>
  <si>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</si>
  <si>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</si>
  <si>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</si>
  <si>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</si>
  <si>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</si>
  <si>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</si>
  <si>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</si>
  <si>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</si>
  <si>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722 - Zdravotechnika - vnitřní vodovod</t>
  </si>
  <si>
    <t xml:space="preserve">    741 - Elektroinstalace</t>
  </si>
  <si>
    <t>VRN - Vedlejší rozpočtové náklady</t>
  </si>
  <si>
    <t xml:space="preserve">    VRN3 - Zařízení staveniště</t>
  </si>
  <si>
    <t>2)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</si>
  <si>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</si>
  <si>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</si>
  <si>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</si>
  <si>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</si>
  <si>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</si>
  <si>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</si>
  <si>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</si>
  <si>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</si>
  <si>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</si>
  <si>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</si>
  <si>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</si>
  <si>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</si>
  <si>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</si>
  <si>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</si>
  <si>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</si>
  <si>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</si>
  <si>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</si>
  <si>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</si>
  <si>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</si>
  <si>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</si>
  <si>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</si>
  <si>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4</t>
  </si>
  <si>
    <t>691720999</t>
  </si>
  <si>
    <t>VV</t>
  </si>
  <si>
    <t>25,00*1,50</t>
  </si>
  <si>
    <t>113107172</t>
  </si>
  <si>
    <t>Odstranění podkladu z betonu prostého tl přes 150 do 300 mm strojně pl přes 50 do 200 m2</t>
  </si>
  <si>
    <t>1197763539</t>
  </si>
  <si>
    <t>7,00*40,00</t>
  </si>
  <si>
    <t>3</t>
  </si>
  <si>
    <t>122211101</t>
  </si>
  <si>
    <t>Odkopávky a prokopávky v hornině třídy těžitelnosti I, skupiny 3 ručně</t>
  </si>
  <si>
    <t>m3</t>
  </si>
  <si>
    <t>-678572792</t>
  </si>
  <si>
    <t>47,50</t>
  </si>
  <si>
    <t>132212131</t>
  </si>
  <si>
    <t>Hloubení nezapažených rýh šířky do 800 mm v soudržných horninách třídy těžitelnosti I skupiny 3 ručně</t>
  </si>
  <si>
    <t>1025925032</t>
  </si>
  <si>
    <t>0,30*0,20*75,00               "pro obrubníky</t>
  </si>
  <si>
    <t>5</t>
  </si>
  <si>
    <t>132254103</t>
  </si>
  <si>
    <t>Hloubení rýh zapažených š do 800 mm v hornině třídy těžitelnosti I skupiny 3 objem do 100 m3 strojně</t>
  </si>
  <si>
    <t>-2125618847</t>
  </si>
  <si>
    <t>pro kanalizaci</t>
  </si>
  <si>
    <t>0,80*2,60*25,00                "v komunikaci</t>
  </si>
  <si>
    <t>0,80*2,10*35,00               "mimo komunikaci</t>
  </si>
  <si>
    <t>Součet</t>
  </si>
  <si>
    <t>6</t>
  </si>
  <si>
    <t>151101102</t>
  </si>
  <si>
    <t>Zřízení příložného pažení a rozepření stěn rýh hl přes 2 do 4 m</t>
  </si>
  <si>
    <t>-466917908</t>
  </si>
  <si>
    <t>2,60*25,00*2                "v komunikaci</t>
  </si>
  <si>
    <t>2,10*35,00*2               "mimo komunikaci</t>
  </si>
  <si>
    <t>7</t>
  </si>
  <si>
    <t>151101112</t>
  </si>
  <si>
    <t>Odstranění příložného pažení a rozepření stěn rýh hl přes 2 do 4 m</t>
  </si>
  <si>
    <t>-1474475315</t>
  </si>
  <si>
    <t>8</t>
  </si>
  <si>
    <t>162751117</t>
  </si>
  <si>
    <t>Vodorovné přemístění přes 9 000 do 10000 m výkopku/sypaniny z horniny třídy těžitelnosti I skupiny 1 až 3</t>
  </si>
  <si>
    <t>-1069443880</t>
  </si>
  <si>
    <t>47,50+4,50+110,80</t>
  </si>
  <si>
    <t>9</t>
  </si>
  <si>
    <t>162751119</t>
  </si>
  <si>
    <t>Příplatek k vodorovnému přemístění výkopku/sypaniny z horniny třídy těžitelnosti I skupiny 1 až 3 ZKD 1000 m přes 10000 m</t>
  </si>
  <si>
    <t>-615536555</t>
  </si>
  <si>
    <t>162,80*10</t>
  </si>
  <si>
    <t>10</t>
  </si>
  <si>
    <t>167151101</t>
  </si>
  <si>
    <t>Nakládání výkopku z hornin třídy těžitelnosti I skupiny 1 až 3 do 100 m3</t>
  </si>
  <si>
    <t>-810070051</t>
  </si>
  <si>
    <t>162,80</t>
  </si>
  <si>
    <t>11</t>
  </si>
  <si>
    <t>171201231</t>
  </si>
  <si>
    <t>Poplatek za uložení zeminy a kamení na recyklační skládce (skládkovné) kód odpadu 17 05 04</t>
  </si>
  <si>
    <t>t</t>
  </si>
  <si>
    <t>1606172130</t>
  </si>
  <si>
    <t>162,8*1,85</t>
  </si>
  <si>
    <t>171251101</t>
  </si>
  <si>
    <t>Uložení sypaniny do násypů nezhutněných strojně</t>
  </si>
  <si>
    <t>109718806</t>
  </si>
  <si>
    <t>43,00+21,60</t>
  </si>
  <si>
    <t>13</t>
  </si>
  <si>
    <t>174151101</t>
  </si>
  <si>
    <t>Zásyp jam, šachet rýh nebo kolem objektů sypaninou se zhutněním</t>
  </si>
  <si>
    <t>-192286547</t>
  </si>
  <si>
    <t>0,80*(2,60-0,45)*25,00                "v komunikaci - štěrkem</t>
  </si>
  <si>
    <t>0,80*(2,10-0,45)*35,00              "mimo komunikaci - zeminou</t>
  </si>
  <si>
    <t>14</t>
  </si>
  <si>
    <t>M</t>
  </si>
  <si>
    <t>58344171</t>
  </si>
  <si>
    <t>štěrkodrť frakce 0/32</t>
  </si>
  <si>
    <t>1988810368</t>
  </si>
  <si>
    <t xml:space="preserve">0,80*(2,60-0,45)*8,00*2,20                "v komunikaci </t>
  </si>
  <si>
    <t xml:space="preserve">0,80*(2,10-0,45)*35,00*2,20            "mimo komunikaci </t>
  </si>
  <si>
    <t>15</t>
  </si>
  <si>
    <t>181951111</t>
  </si>
  <si>
    <t>Úprava pláně v hornině třídy těžitelnosti I skupiny 1 až 3 bez zhutnění strojně</t>
  </si>
  <si>
    <t>538303199</t>
  </si>
  <si>
    <t>250,00</t>
  </si>
  <si>
    <t>16</t>
  </si>
  <si>
    <t>182151111</t>
  </si>
  <si>
    <t>Svahování v zářezech v hornině třídy těžitelnosti I skupiny 1 až 3 strojně</t>
  </si>
  <si>
    <t>1400272751</t>
  </si>
  <si>
    <t>150,00</t>
  </si>
  <si>
    <t>Vodorovné konstrukce</t>
  </si>
  <si>
    <t>17</t>
  </si>
  <si>
    <t>451572111.1</t>
  </si>
  <si>
    <t>Lože a obsyp potrubí otevřený výkop z kameniva drobného těženého</t>
  </si>
  <si>
    <t>-292994102</t>
  </si>
  <si>
    <t>0,80*0,45*25,00                "v komunikaci</t>
  </si>
  <si>
    <t>0,80*0,45*35,00              "mimo komunikaci</t>
  </si>
  <si>
    <t>Trubní vedení</t>
  </si>
  <si>
    <t>18</t>
  </si>
  <si>
    <t>871315221</t>
  </si>
  <si>
    <t>Kanalizační potrubí z tvrdého PVC jednovrstvé tuhost třídy SN8 DN 160</t>
  </si>
  <si>
    <t>m</t>
  </si>
  <si>
    <t>-542267499</t>
  </si>
  <si>
    <t>60,00</t>
  </si>
  <si>
    <t>19</t>
  </si>
  <si>
    <t>87132-PC01</t>
  </si>
  <si>
    <t>M+D napojení do kanalizační šachty</t>
  </si>
  <si>
    <t>kpl</t>
  </si>
  <si>
    <t>-124051976</t>
  </si>
  <si>
    <t>20</t>
  </si>
  <si>
    <t>879171111</t>
  </si>
  <si>
    <t>Montáž vodovodní přípojky na potrubí DN 32</t>
  </si>
  <si>
    <t>kus</t>
  </si>
  <si>
    <t>-14974371</t>
  </si>
  <si>
    <t>Ostatní konstrukce a práce, bourání</t>
  </si>
  <si>
    <t>916131213</t>
  </si>
  <si>
    <t>Osazení silničního obrubníku betonového stojatého s boční opěrou do lože z betonu prostého</t>
  </si>
  <si>
    <t>1852031818</t>
  </si>
  <si>
    <t>75,00</t>
  </si>
  <si>
    <t>22</t>
  </si>
  <si>
    <t>59217031</t>
  </si>
  <si>
    <t>obrubník betonový silniční 1000x150x250mm</t>
  </si>
  <si>
    <t>-535713767</t>
  </si>
  <si>
    <t>75,00*1,02</t>
  </si>
  <si>
    <t>23</t>
  </si>
  <si>
    <t>916991121</t>
  </si>
  <si>
    <t>Lože pod obrubníky, krajníky nebo obruby z dlažebních kostek z betonu prostého</t>
  </si>
  <si>
    <t>2025519729</t>
  </si>
  <si>
    <t>0,30*0,05*75,00</t>
  </si>
  <si>
    <t>24</t>
  </si>
  <si>
    <t>919735112</t>
  </si>
  <si>
    <t>Řezání stávajícího živičného krytu hl přes 50 do 100 mm</t>
  </si>
  <si>
    <t>2077965049</t>
  </si>
  <si>
    <t>30,00</t>
  </si>
  <si>
    <t>578359971</t>
  </si>
  <si>
    <t>26</t>
  </si>
  <si>
    <t>96204232</t>
  </si>
  <si>
    <t>Bourání zdiva z betonu přes 1 m3</t>
  </si>
  <si>
    <t>-865910764</t>
  </si>
  <si>
    <t>vč. základů</t>
  </si>
  <si>
    <t>0,30*0,70*(7,00+29,40)*2</t>
  </si>
  <si>
    <t>27</t>
  </si>
  <si>
    <t>966008213</t>
  </si>
  <si>
    <t>Bourání odvodňovacího žlabu z betonových příkopových tvárnic š přes 800 do 1 200 mm</t>
  </si>
  <si>
    <t>370599961</t>
  </si>
  <si>
    <t>37,00</t>
  </si>
  <si>
    <t>997</t>
  </si>
  <si>
    <t>Přesun sutě</t>
  </si>
  <si>
    <t>28</t>
  </si>
  <si>
    <t>997013501</t>
  </si>
  <si>
    <t>Odvoz suti a vybouraných hmot na skládku nebo meziskládku do 1 km se složením</t>
  </si>
  <si>
    <t>-1094480418</t>
  </si>
  <si>
    <t>29</t>
  </si>
  <si>
    <t>997013509</t>
  </si>
  <si>
    <t>Příplatek k odvozu suti a vybouraných hmot na skládku ZKD 1 km přes 1 km</t>
  </si>
  <si>
    <t>1672488267</t>
  </si>
  <si>
    <t>325,896*19 'Přepočtené koeficientem množství</t>
  </si>
  <si>
    <t>30</t>
  </si>
  <si>
    <t>997013871</t>
  </si>
  <si>
    <t>Poplatek za uložení stavebního odpadu na recyklační skládce (skládkovné) směsného stavebního a demoličního kód odpadu  17 09 04</t>
  </si>
  <si>
    <t>307108125</t>
  </si>
  <si>
    <t>998</t>
  </si>
  <si>
    <t>Přesun hmot</t>
  </si>
  <si>
    <t>31</t>
  </si>
  <si>
    <t>998276101</t>
  </si>
  <si>
    <t>Přesun hmot pro trubní vedení z trub z plastických hmot otevřený výkop</t>
  </si>
  <si>
    <t>1715492796</t>
  </si>
  <si>
    <t>PSV</t>
  </si>
  <si>
    <t>Práce a dodávky PSV</t>
  </si>
  <si>
    <t>722</t>
  </si>
  <si>
    <t>Zdravotechnika - vnitřní vodovod</t>
  </si>
  <si>
    <t>32</t>
  </si>
  <si>
    <t>722175004</t>
  </si>
  <si>
    <t>Potrubí vodovodní plastové PP-RCT svar polyfúze D 32x4,4 mm</t>
  </si>
  <si>
    <t>1157587174</t>
  </si>
  <si>
    <t>25,00*2</t>
  </si>
  <si>
    <t>33</t>
  </si>
  <si>
    <t>722181232</t>
  </si>
  <si>
    <t>Ochrana vodovodního potrubí přilepenými termoizolačními trubicemi z PE tl přes 9 do 13 mm DN přes 22 do 45 mm</t>
  </si>
  <si>
    <t>-1091399837</t>
  </si>
  <si>
    <t>34</t>
  </si>
  <si>
    <t>722290234</t>
  </si>
  <si>
    <t>Proplach a dezinfekce vodovodního potrubí DN do 80</t>
  </si>
  <si>
    <t>336994031</t>
  </si>
  <si>
    <t>35</t>
  </si>
  <si>
    <t>998722101</t>
  </si>
  <si>
    <t>Přesun hmot tonážní pro vnitřní vodovod v objektech v do 6 m</t>
  </si>
  <si>
    <t>658031657</t>
  </si>
  <si>
    <t>-2730072</t>
  </si>
  <si>
    <t>VRN</t>
  </si>
  <si>
    <t>Vedlejší rozpočtové náklady</t>
  </si>
  <si>
    <t>VRN3</t>
  </si>
  <si>
    <t>Zařízení staveniště</t>
  </si>
  <si>
    <t>37</t>
  </si>
  <si>
    <t>031002</t>
  </si>
  <si>
    <t>1024</t>
  </si>
  <si>
    <t>1678108782</t>
  </si>
  <si>
    <t>Revitalizace areálu BFÚ AV ČR</t>
  </si>
  <si>
    <t>Reviatlizace areálu BFÚ AV ČR</t>
  </si>
  <si>
    <t>POLOŽKOVÝ ROZPOČET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</si>
</sst>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23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4" fontId="23" fillId="3" borderId="0" xfId="0" applyNumberFormat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3" fillId="0" borderId="23" xfId="0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center" vertical="center" wrapText="1"/>
    </xf>
    <xf numFmtId="167" fontId="33" fillId="0" borderId="23" xfId="0" applyNumberFormat="1" applyFont="1" applyBorder="1" applyAlignment="1">
      <alignment vertical="center"/>
    </xf>
    <xf numFmtId="4" fontId="33" fillId="0" borderId="23" xfId="0" applyNumberFormat="1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4" fontId="23" fillId="3" borderId="0" xfId="0" applyNumberFormat="1" applyFont="1" applyFill="1" applyAlignment="1">
      <alignment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85" workbookViewId="0">
      <selection activeCell="AM87" sqref="AM87:AN87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7" customHeight="1"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6" t="s">
        <v>6</v>
      </c>
      <c r="BT2" s="16" t="s">
        <v>7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5" customHeight="1">
      <c r="B4" s="19"/>
      <c r="D4" s="20" t="s">
        <v>318</v>
      </c>
      <c r="AR4" s="19"/>
      <c r="AS4" s="21" t="s">
        <v>9</v>
      </c>
      <c r="BS4" s="16" t="s">
        <v>10</v>
      </c>
    </row>
    <row r="5" spans="1:74" ht="12" customHeight="1">
      <c r="B5" s="19"/>
      <c r="D5" s="22" t="s">
        <v>11</v>
      </c>
      <c r="K5" s="182" t="s">
        <v>12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9"/>
      <c r="BS5" s="16" t="s">
        <v>6</v>
      </c>
    </row>
    <row r="6" spans="1:74" ht="37" customHeight="1">
      <c r="B6" s="19"/>
      <c r="D6" s="24" t="s">
        <v>13</v>
      </c>
      <c r="K6" s="183" t="s">
        <v>317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9"/>
      <c r="BS6" s="16" t="s">
        <v>6</v>
      </c>
    </row>
    <row r="7" spans="1:74" ht="12" customHeight="1">
      <c r="B7" s="19"/>
      <c r="D7" s="25" t="s">
        <v>14</v>
      </c>
      <c r="K7" s="23" t="s">
        <v>1</v>
      </c>
      <c r="AK7" s="25" t="s">
        <v>15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16</v>
      </c>
      <c r="K8" s="23" t="s">
        <v>17</v>
      </c>
      <c r="AK8" s="25" t="s">
        <v>18</v>
      </c>
      <c r="AN8" s="174"/>
      <c r="AR8" s="19"/>
      <c r="BS8" s="16" t="s">
        <v>6</v>
      </c>
    </row>
    <row r="9" spans="1:74" ht="14.5" customHeight="1">
      <c r="B9" s="19"/>
      <c r="AR9" s="19"/>
      <c r="BS9" s="16" t="s">
        <v>6</v>
      </c>
    </row>
    <row r="10" spans="1:74" ht="12" customHeight="1">
      <c r="B10" s="19"/>
      <c r="D10" s="25" t="s">
        <v>19</v>
      </c>
      <c r="AK10" s="25" t="s">
        <v>20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21</v>
      </c>
      <c r="AK11" s="25" t="s">
        <v>22</v>
      </c>
      <c r="AN11" s="23" t="s">
        <v>1</v>
      </c>
      <c r="AR11" s="19"/>
      <c r="BS11" s="16" t="s">
        <v>6</v>
      </c>
    </row>
    <row r="12" spans="1:74" ht="7" customHeight="1">
      <c r="B12" s="19"/>
      <c r="AR12" s="19"/>
      <c r="BS12" s="16" t="s">
        <v>6</v>
      </c>
    </row>
    <row r="13" spans="1:74" ht="12" customHeight="1">
      <c r="B13" s="19"/>
      <c r="D13" s="25" t="s">
        <v>23</v>
      </c>
      <c r="AK13" s="25" t="s">
        <v>20</v>
      </c>
      <c r="AN13" s="23" t="s">
        <v>1</v>
      </c>
      <c r="AR13" s="19"/>
      <c r="BS13" s="16" t="s">
        <v>6</v>
      </c>
    </row>
    <row r="14" spans="1:74" ht="12.5">
      <c r="B14" s="19"/>
      <c r="E14" s="23"/>
      <c r="AK14" s="25" t="s">
        <v>22</v>
      </c>
      <c r="AN14" s="23" t="s">
        <v>1</v>
      </c>
      <c r="AR14" s="19"/>
      <c r="BS14" s="16" t="s">
        <v>6</v>
      </c>
    </row>
    <row r="15" spans="1:74" ht="7" customHeight="1">
      <c r="B15" s="19"/>
      <c r="AR15" s="19"/>
      <c r="BS15" s="16" t="s">
        <v>4</v>
      </c>
    </row>
    <row r="16" spans="1:74" ht="12" customHeight="1">
      <c r="B16" s="19"/>
      <c r="D16" s="25" t="s">
        <v>24</v>
      </c>
      <c r="AK16" s="25" t="s">
        <v>20</v>
      </c>
      <c r="AN16" s="23" t="s">
        <v>1</v>
      </c>
      <c r="AR16" s="19"/>
      <c r="BS16" s="16" t="s">
        <v>4</v>
      </c>
    </row>
    <row r="17" spans="2:71" ht="18.399999999999999" customHeight="1">
      <c r="B17" s="19"/>
      <c r="E17" s="23" t="s">
        <v>25</v>
      </c>
      <c r="AK17" s="25" t="s">
        <v>22</v>
      </c>
      <c r="AN17" s="23" t="s">
        <v>1</v>
      </c>
      <c r="AR17" s="19"/>
      <c r="BS17" s="16" t="s">
        <v>26</v>
      </c>
    </row>
    <row r="18" spans="2:71" ht="7" customHeight="1">
      <c r="B18" s="19"/>
      <c r="AR18" s="19"/>
      <c r="BS18" s="16" t="s">
        <v>6</v>
      </c>
    </row>
    <row r="19" spans="2:71" ht="12" customHeight="1">
      <c r="B19" s="19"/>
      <c r="D19" s="25" t="s">
        <v>27</v>
      </c>
      <c r="AK19" s="25" t="s">
        <v>20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25</v>
      </c>
      <c r="AK20" s="25" t="s">
        <v>22</v>
      </c>
      <c r="AN20" s="23" t="s">
        <v>1</v>
      </c>
      <c r="AR20" s="19"/>
      <c r="BS20" s="16" t="s">
        <v>26</v>
      </c>
    </row>
    <row r="21" spans="2:71" ht="7" customHeight="1">
      <c r="B21" s="19"/>
      <c r="AR21" s="19"/>
    </row>
    <row r="22" spans="2:71" ht="12" customHeight="1">
      <c r="B22" s="19"/>
      <c r="D22" s="25" t="s">
        <v>28</v>
      </c>
      <c r="AR22" s="19"/>
    </row>
    <row r="23" spans="2:71" ht="16.5" customHeight="1">
      <c r="B23" s="19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9"/>
    </row>
    <row r="24" spans="2:71" ht="7" customHeight="1">
      <c r="B24" s="19"/>
      <c r="AR24" s="19"/>
    </row>
    <row r="25" spans="2:71" ht="7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ht="14.5" customHeight="1">
      <c r="B26" s="19"/>
      <c r="D26" s="28" t="s">
        <v>29</v>
      </c>
      <c r="AK26" s="185">
        <f>ROUND(AG94,2)</f>
        <v>0</v>
      </c>
      <c r="AL26" s="177"/>
      <c r="AM26" s="177"/>
      <c r="AN26" s="177"/>
      <c r="AO26" s="177"/>
      <c r="AR26" s="19"/>
    </row>
    <row r="27" spans="2:71" ht="14.5" customHeight="1">
      <c r="B27" s="19"/>
      <c r="D27" s="28" t="s">
        <v>30</v>
      </c>
      <c r="AK27" s="185">
        <f>ROUND(AG97, 2)</f>
        <v>0</v>
      </c>
      <c r="AL27" s="185"/>
      <c r="AM27" s="185"/>
      <c r="AN27" s="185"/>
      <c r="AO27" s="185"/>
      <c r="AR27" s="19"/>
    </row>
    <row r="28" spans="2:71" s="1" customFormat="1" ht="7" customHeight="1">
      <c r="B28" s="29"/>
      <c r="AR28" s="29"/>
    </row>
    <row r="29" spans="2:71" s="1" customFormat="1" ht="25.9" customHeight="1">
      <c r="B29" s="29"/>
      <c r="D29" s="30" t="s">
        <v>31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180">
        <f>ROUND(AK26 + AK27, 2)</f>
        <v>0</v>
      </c>
      <c r="AL29" s="181"/>
      <c r="AM29" s="181"/>
      <c r="AN29" s="181"/>
      <c r="AO29" s="181"/>
      <c r="AR29" s="29"/>
    </row>
    <row r="30" spans="2:71" s="1" customFormat="1" ht="7" customHeight="1">
      <c r="B30" s="29"/>
      <c r="AR30" s="29"/>
    </row>
    <row r="31" spans="2:71" s="1" customFormat="1" ht="12.5">
      <c r="B31" s="29"/>
      <c r="L31" s="209" t="s">
        <v>32</v>
      </c>
      <c r="M31" s="209"/>
      <c r="N31" s="209"/>
      <c r="O31" s="209"/>
      <c r="P31" s="209"/>
      <c r="W31" s="209" t="s">
        <v>33</v>
      </c>
      <c r="X31" s="209"/>
      <c r="Y31" s="209"/>
      <c r="Z31" s="209"/>
      <c r="AA31" s="209"/>
      <c r="AB31" s="209"/>
      <c r="AC31" s="209"/>
      <c r="AD31" s="209"/>
      <c r="AE31" s="209"/>
      <c r="AK31" s="209" t="s">
        <v>34</v>
      </c>
      <c r="AL31" s="209"/>
      <c r="AM31" s="209"/>
      <c r="AN31" s="209"/>
      <c r="AO31" s="209"/>
      <c r="AR31" s="29"/>
    </row>
    <row r="32" spans="2:71" s="2" customFormat="1" ht="14.5" customHeight="1">
      <c r="B32" s="32"/>
      <c r="D32" s="25" t="s">
        <v>35</v>
      </c>
      <c r="F32" s="25" t="s">
        <v>36</v>
      </c>
      <c r="L32" s="208">
        <v>0.21</v>
      </c>
      <c r="M32" s="207"/>
      <c r="N32" s="207"/>
      <c r="O32" s="207"/>
      <c r="P32" s="207"/>
      <c r="W32" s="206">
        <f>ROUND(AZ94 + SUM(CD97), 2)</f>
        <v>0</v>
      </c>
      <c r="X32" s="207"/>
      <c r="Y32" s="207"/>
      <c r="Z32" s="207"/>
      <c r="AA32" s="207"/>
      <c r="AB32" s="207"/>
      <c r="AC32" s="207"/>
      <c r="AD32" s="207"/>
      <c r="AE32" s="207"/>
      <c r="AK32" s="206">
        <f>ROUND(AV94 + SUM(BY97), 2)</f>
        <v>0</v>
      </c>
      <c r="AL32" s="207"/>
      <c r="AM32" s="207"/>
      <c r="AN32" s="207"/>
      <c r="AO32" s="207"/>
      <c r="AR32" s="32"/>
    </row>
    <row r="33" spans="2:44" s="2" customFormat="1" ht="14.5" customHeight="1">
      <c r="B33" s="32"/>
      <c r="F33" s="25" t="s">
        <v>37</v>
      </c>
      <c r="L33" s="208">
        <v>0.12</v>
      </c>
      <c r="M33" s="207"/>
      <c r="N33" s="207"/>
      <c r="O33" s="207"/>
      <c r="P33" s="207"/>
      <c r="W33" s="206">
        <f>ROUND(BA94 + SUM(CE97), 2)</f>
        <v>0</v>
      </c>
      <c r="X33" s="207"/>
      <c r="Y33" s="207"/>
      <c r="Z33" s="207"/>
      <c r="AA33" s="207"/>
      <c r="AB33" s="207"/>
      <c r="AC33" s="207"/>
      <c r="AD33" s="207"/>
      <c r="AE33" s="207"/>
      <c r="AK33" s="206">
        <f>ROUND(AW94 + SUM(BZ97), 2)</f>
        <v>0</v>
      </c>
      <c r="AL33" s="207"/>
      <c r="AM33" s="207"/>
      <c r="AN33" s="207"/>
      <c r="AO33" s="207"/>
      <c r="AR33" s="32"/>
    </row>
    <row r="34" spans="2:44" s="2" customFormat="1" ht="14.5" hidden="1" customHeight="1">
      <c r="B34" s="32"/>
      <c r="F34" s="25" t="s">
        <v>38</v>
      </c>
      <c r="L34" s="208">
        <v>0.21</v>
      </c>
      <c r="M34" s="207"/>
      <c r="N34" s="207"/>
      <c r="O34" s="207"/>
      <c r="P34" s="207"/>
      <c r="W34" s="206">
        <f>ROUND(BB94 + SUM(CF97), 2)</f>
        <v>0</v>
      </c>
      <c r="X34" s="207"/>
      <c r="Y34" s="207"/>
      <c r="Z34" s="207"/>
      <c r="AA34" s="207"/>
      <c r="AB34" s="207"/>
      <c r="AC34" s="207"/>
      <c r="AD34" s="207"/>
      <c r="AE34" s="207"/>
      <c r="AK34" s="206">
        <v>0</v>
      </c>
      <c r="AL34" s="207"/>
      <c r="AM34" s="207"/>
      <c r="AN34" s="207"/>
      <c r="AO34" s="207"/>
      <c r="AR34" s="32"/>
    </row>
    <row r="35" spans="2:44" s="2" customFormat="1" ht="14.5" hidden="1" customHeight="1">
      <c r="B35" s="32"/>
      <c r="F35" s="25" t="s">
        <v>39</v>
      </c>
      <c r="L35" s="208">
        <v>0.12</v>
      </c>
      <c r="M35" s="207"/>
      <c r="N35" s="207"/>
      <c r="O35" s="207"/>
      <c r="P35" s="207"/>
      <c r="W35" s="206">
        <f>ROUND(BC94 + SUM(CG97), 2)</f>
        <v>0</v>
      </c>
      <c r="X35" s="207"/>
      <c r="Y35" s="207"/>
      <c r="Z35" s="207"/>
      <c r="AA35" s="207"/>
      <c r="AB35" s="207"/>
      <c r="AC35" s="207"/>
      <c r="AD35" s="207"/>
      <c r="AE35" s="207"/>
      <c r="AK35" s="206">
        <v>0</v>
      </c>
      <c r="AL35" s="207"/>
      <c r="AM35" s="207"/>
      <c r="AN35" s="207"/>
      <c r="AO35" s="207"/>
      <c r="AR35" s="32"/>
    </row>
    <row r="36" spans="2:44" s="2" customFormat="1" ht="14.5" hidden="1" customHeight="1">
      <c r="B36" s="32"/>
      <c r="F36" s="25" t="s">
        <v>40</v>
      </c>
      <c r="L36" s="208">
        <v>0</v>
      </c>
      <c r="M36" s="207"/>
      <c r="N36" s="207"/>
      <c r="O36" s="207"/>
      <c r="P36" s="207"/>
      <c r="W36" s="206">
        <f>ROUND(BD94 + SUM(CH97), 2)</f>
        <v>0</v>
      </c>
      <c r="X36" s="207"/>
      <c r="Y36" s="207"/>
      <c r="Z36" s="207"/>
      <c r="AA36" s="207"/>
      <c r="AB36" s="207"/>
      <c r="AC36" s="207"/>
      <c r="AD36" s="207"/>
      <c r="AE36" s="207"/>
      <c r="AK36" s="206">
        <v>0</v>
      </c>
      <c r="AL36" s="207"/>
      <c r="AM36" s="207"/>
      <c r="AN36" s="207"/>
      <c r="AO36" s="207"/>
      <c r="AR36" s="32"/>
    </row>
    <row r="37" spans="2:44" s="1" customFormat="1" ht="7" customHeight="1">
      <c r="B37" s="29"/>
      <c r="AR37" s="29"/>
    </row>
    <row r="38" spans="2:44" s="1" customFormat="1" ht="25.9" customHeight="1">
      <c r="B38" s="29"/>
      <c r="C38" s="33"/>
      <c r="D38" s="34" t="s">
        <v>41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6" t="s">
        <v>42</v>
      </c>
      <c r="U38" s="35"/>
      <c r="V38" s="35"/>
      <c r="W38" s="35"/>
      <c r="X38" s="199" t="s">
        <v>43</v>
      </c>
      <c r="Y38" s="200"/>
      <c r="Z38" s="200"/>
      <c r="AA38" s="200"/>
      <c r="AB38" s="200"/>
      <c r="AC38" s="35"/>
      <c r="AD38" s="35"/>
      <c r="AE38" s="35"/>
      <c r="AF38" s="35"/>
      <c r="AG38" s="35"/>
      <c r="AH38" s="35"/>
      <c r="AI38" s="35"/>
      <c r="AJ38" s="35"/>
      <c r="AK38" s="201">
        <f>SUM(AK29:AK36)</f>
        <v>0</v>
      </c>
      <c r="AL38" s="200"/>
      <c r="AM38" s="200"/>
      <c r="AN38" s="200"/>
      <c r="AO38" s="202"/>
      <c r="AP38" s="33"/>
      <c r="AQ38" s="33"/>
      <c r="AR38" s="29"/>
    </row>
    <row r="39" spans="2:44" s="1" customFormat="1" ht="7" customHeight="1">
      <c r="B39" s="29"/>
      <c r="AR39" s="29"/>
    </row>
    <row r="40" spans="2:44" s="1" customFormat="1" ht="14.5" customHeight="1">
      <c r="B40" s="29"/>
      <c r="AR40" s="29"/>
    </row>
    <row r="41" spans="2:44" ht="14.5" customHeight="1">
      <c r="B41" s="19"/>
      <c r="AR41" s="19"/>
    </row>
    <row r="42" spans="2:44" ht="14.5" customHeight="1">
      <c r="B42" s="19"/>
      <c r="AR42" s="19"/>
    </row>
    <row r="43" spans="2:44" ht="14.5" customHeight="1">
      <c r="B43" s="19"/>
      <c r="AR43" s="19"/>
    </row>
    <row r="44" spans="2:44" ht="14.5" customHeight="1">
      <c r="B44" s="19"/>
      <c r="AR44" s="19"/>
    </row>
    <row r="45" spans="2:44" ht="14.5" customHeight="1">
      <c r="B45" s="19"/>
      <c r="AR45" s="19"/>
    </row>
    <row r="46" spans="2:44" ht="14.5" customHeight="1">
      <c r="B46" s="19"/>
      <c r="AR46" s="19"/>
    </row>
    <row r="47" spans="2:44" ht="14.5" customHeight="1">
      <c r="B47" s="19"/>
      <c r="AR47" s="19"/>
    </row>
    <row r="48" spans="2:44" ht="14.5" customHeight="1">
      <c r="B48" s="19"/>
      <c r="AR48" s="19"/>
    </row>
    <row r="49" spans="2:44" s="1" customFormat="1" ht="14.5" customHeight="1">
      <c r="B49" s="29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29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5">
      <c r="B60" s="29"/>
      <c r="D60" s="39" t="s">
        <v>46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9" t="s">
        <v>47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9" t="s">
        <v>46</v>
      </c>
      <c r="AI60" s="31"/>
      <c r="AJ60" s="31"/>
      <c r="AK60" s="31"/>
      <c r="AL60" s="31"/>
      <c r="AM60" s="39" t="s">
        <v>47</v>
      </c>
      <c r="AN60" s="31"/>
      <c r="AO60" s="31"/>
      <c r="AR60" s="29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">
      <c r="B64" s="29"/>
      <c r="D64" s="37" t="s">
        <v>48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49</v>
      </c>
      <c r="AI64" s="38"/>
      <c r="AJ64" s="38"/>
      <c r="AK64" s="38"/>
      <c r="AL64" s="38"/>
      <c r="AM64" s="38"/>
      <c r="AN64" s="38"/>
      <c r="AO64" s="38"/>
      <c r="AR64" s="29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5">
      <c r="B75" s="29"/>
      <c r="D75" s="39" t="s">
        <v>46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9" t="s">
        <v>47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9" t="s">
        <v>46</v>
      </c>
      <c r="AI75" s="31"/>
      <c r="AJ75" s="31"/>
      <c r="AK75" s="31"/>
      <c r="AL75" s="31"/>
      <c r="AM75" s="39" t="s">
        <v>47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7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9"/>
    </row>
    <row r="81" spans="1:90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9"/>
    </row>
    <row r="82" spans="1:90" s="1" customFormat="1" ht="25" customHeight="1">
      <c r="B82" s="29"/>
      <c r="C82" s="20" t="s">
        <v>50</v>
      </c>
      <c r="AR82" s="29"/>
    </row>
    <row r="83" spans="1:90" s="1" customFormat="1" ht="7" customHeight="1">
      <c r="B83" s="29"/>
      <c r="AR83" s="29"/>
    </row>
    <row r="84" spans="1:90" s="3" customFormat="1" ht="12" customHeight="1">
      <c r="B84" s="44"/>
      <c r="C84" s="25" t="s">
        <v>11</v>
      </c>
      <c r="L84" s="3" t="str">
        <f>K5</f>
        <v>22-SO035</v>
      </c>
      <c r="AR84" s="44"/>
    </row>
    <row r="85" spans="1:90" s="4" customFormat="1" ht="37" customHeight="1">
      <c r="B85" s="45"/>
      <c r="C85" s="46" t="s">
        <v>13</v>
      </c>
      <c r="L85" s="203" t="str">
        <f>K6</f>
        <v>Reviatlizace areálu BFÚ AV ČR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R85" s="45"/>
    </row>
    <row r="86" spans="1:90" s="1" customFormat="1" ht="7" customHeight="1">
      <c r="B86" s="29"/>
      <c r="AR86" s="29"/>
    </row>
    <row r="87" spans="1:90" s="1" customFormat="1" ht="12" customHeight="1">
      <c r="B87" s="29"/>
      <c r="C87" s="25" t="s">
        <v>16</v>
      </c>
      <c r="L87" s="47" t="str">
        <f>IF(K8="","",K8)</f>
        <v>Brno</v>
      </c>
      <c r="AI87" s="25" t="s">
        <v>18</v>
      </c>
      <c r="AM87" s="205"/>
      <c r="AN87" s="205"/>
      <c r="AR87" s="29"/>
    </row>
    <row r="88" spans="1:90" s="1" customFormat="1" ht="7" customHeight="1">
      <c r="B88" s="29"/>
      <c r="AR88" s="29"/>
    </row>
    <row r="89" spans="1:90" s="1" customFormat="1" ht="15.25" customHeight="1">
      <c r="B89" s="29"/>
      <c r="C89" s="25" t="s">
        <v>19</v>
      </c>
      <c r="L89" s="3" t="str">
        <f>IF(E11= "","",E11)</f>
        <v>BFU</v>
      </c>
      <c r="AI89" s="25" t="s">
        <v>24</v>
      </c>
      <c r="AM89" s="192" t="str">
        <f>IF(E17="","",E17)</f>
        <v xml:space="preserve"> </v>
      </c>
      <c r="AN89" s="193"/>
      <c r="AO89" s="193"/>
      <c r="AP89" s="193"/>
      <c r="AR89" s="29"/>
      <c r="AS89" s="188" t="s">
        <v>51</v>
      </c>
      <c r="AT89" s="18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25" customHeight="1">
      <c r="B90" s="29"/>
      <c r="C90" s="25" t="s">
        <v>23</v>
      </c>
      <c r="L90" s="3"/>
      <c r="AI90" s="25" t="s">
        <v>27</v>
      </c>
      <c r="AM90" s="192" t="str">
        <f>IF(E20="","",E20)</f>
        <v xml:space="preserve"> </v>
      </c>
      <c r="AN90" s="193"/>
      <c r="AO90" s="193"/>
      <c r="AP90" s="193"/>
      <c r="AR90" s="29"/>
      <c r="AS90" s="190"/>
      <c r="AT90" s="191"/>
      <c r="BD90" s="51"/>
    </row>
    <row r="91" spans="1:90" s="1" customFormat="1" ht="10.9" customHeight="1">
      <c r="B91" s="29"/>
      <c r="AR91" s="29"/>
      <c r="AS91" s="190"/>
      <c r="AT91" s="191"/>
      <c r="BD91" s="51"/>
    </row>
    <row r="92" spans="1:90" s="1" customFormat="1" ht="29.25" customHeight="1">
      <c r="B92" s="29"/>
      <c r="C92" s="194" t="s">
        <v>52</v>
      </c>
      <c r="D92" s="195"/>
      <c r="E92" s="195"/>
      <c r="F92" s="195"/>
      <c r="G92" s="195"/>
      <c r="H92" s="52"/>
      <c r="I92" s="196" t="s">
        <v>53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7" t="s">
        <v>54</v>
      </c>
      <c r="AH92" s="195"/>
      <c r="AI92" s="195"/>
      <c r="AJ92" s="195"/>
      <c r="AK92" s="195"/>
      <c r="AL92" s="195"/>
      <c r="AM92" s="195"/>
      <c r="AN92" s="196" t="s">
        <v>55</v>
      </c>
      <c r="AO92" s="195"/>
      <c r="AP92" s="198"/>
      <c r="AQ92" s="53" t="s">
        <v>56</v>
      </c>
      <c r="AR92" s="29"/>
      <c r="AS92" s="54" t="s">
        <v>57</v>
      </c>
      <c r="AT92" s="55" t="s">
        <v>58</v>
      </c>
      <c r="AU92" s="55" t="s">
        <v>59</v>
      </c>
      <c r="AV92" s="55" t="s">
        <v>60</v>
      </c>
      <c r="AW92" s="55" t="s">
        <v>61</v>
      </c>
      <c r="AX92" s="55" t="s">
        <v>62</v>
      </c>
      <c r="AY92" s="55" t="s">
        <v>63</v>
      </c>
      <c r="AZ92" s="55" t="s">
        <v>64</v>
      </c>
      <c r="BA92" s="55" t="s">
        <v>65</v>
      </c>
      <c r="BB92" s="55" t="s">
        <v>66</v>
      </c>
      <c r="BC92" s="55" t="s">
        <v>67</v>
      </c>
      <c r="BD92" s="56" t="s">
        <v>68</v>
      </c>
    </row>
    <row r="93" spans="1:90" s="1" customFormat="1" ht="10.9" customHeight="1">
      <c r="B93" s="29"/>
      <c r="AR93" s="29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5" customHeight="1">
      <c r="B94" s="58"/>
      <c r="C94" s="59" t="s">
        <v>69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7">
        <f>ROUND(AG95,2)</f>
        <v>0</v>
      </c>
      <c r="AH94" s="187"/>
      <c r="AI94" s="187"/>
      <c r="AJ94" s="187"/>
      <c r="AK94" s="187"/>
      <c r="AL94" s="187"/>
      <c r="AM94" s="187"/>
      <c r="AN94" s="175">
        <f>SUM(AG94,AT94)</f>
        <v>0</v>
      </c>
      <c r="AO94" s="175"/>
      <c r="AP94" s="175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>
        <f>ROUND(AU95,5)</f>
        <v>1334.21415</v>
      </c>
      <c r="AV94" s="64">
        <f>ROUND(AZ94*L32,2)</f>
        <v>0</v>
      </c>
      <c r="AW94" s="64">
        <f>ROUND(BA94*L33,2)</f>
        <v>0</v>
      </c>
      <c r="AX94" s="64">
        <f>ROUND(BB94*L32,2)</f>
        <v>0</v>
      </c>
      <c r="AY94" s="64">
        <f>ROUND(BC94*L33,2)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70</v>
      </c>
      <c r="BT94" s="67" t="s">
        <v>71</v>
      </c>
      <c r="BV94" s="67" t="s">
        <v>72</v>
      </c>
      <c r="BW94" s="67" t="s">
        <v>5</v>
      </c>
      <c r="BX94" s="67" t="s">
        <v>73</v>
      </c>
      <c r="CL94" s="67" t="s">
        <v>1</v>
      </c>
    </row>
    <row r="95" spans="1:90" s="6" customFormat="1" ht="24.75" customHeight="1">
      <c r="A95" s="68" t="s">
        <v>74</v>
      </c>
      <c r="B95" s="69"/>
      <c r="C95" s="70"/>
      <c r="D95" s="186" t="s">
        <v>12</v>
      </c>
      <c r="E95" s="186"/>
      <c r="F95" s="186"/>
      <c r="G95" s="186"/>
      <c r="H95" s="186"/>
      <c r="I95" s="71"/>
      <c r="J95" s="186" t="s">
        <v>316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78">
        <f>'22-SO035 - BFU - Bourací ...'!J30</f>
        <v>0</v>
      </c>
      <c r="AH95" s="179"/>
      <c r="AI95" s="179"/>
      <c r="AJ95" s="179"/>
      <c r="AK95" s="179"/>
      <c r="AL95" s="179"/>
      <c r="AM95" s="179"/>
      <c r="AN95" s="178">
        <f>SUM(AG95,AT95)</f>
        <v>0</v>
      </c>
      <c r="AO95" s="179"/>
      <c r="AP95" s="179"/>
      <c r="AQ95" s="72" t="s">
        <v>75</v>
      </c>
      <c r="AR95" s="69"/>
      <c r="AS95" s="73">
        <v>0</v>
      </c>
      <c r="AT95" s="74">
        <f>ROUND(SUM(AV95:AW95),2)</f>
        <v>0</v>
      </c>
      <c r="AU95" s="75">
        <f>'22-SO035 - BFU - Bourací ...'!P128</f>
        <v>1334.2141519999998</v>
      </c>
      <c r="AV95" s="74">
        <f>'22-SO035 - BFU - Bourací ...'!J33</f>
        <v>0</v>
      </c>
      <c r="AW95" s="74">
        <f>'22-SO035 - BFU - Bourací ...'!J34</f>
        <v>0</v>
      </c>
      <c r="AX95" s="74">
        <f>'22-SO035 - BFU - Bourací ...'!J35</f>
        <v>0</v>
      </c>
      <c r="AY95" s="74">
        <f>'22-SO035 - BFU - Bourací ...'!J36</f>
        <v>0</v>
      </c>
      <c r="AZ95" s="74">
        <f>'22-SO035 - BFU - Bourací ...'!F33</f>
        <v>0</v>
      </c>
      <c r="BA95" s="74">
        <f>'22-SO035 - BFU - Bourací ...'!F34</f>
        <v>0</v>
      </c>
      <c r="BB95" s="74">
        <f>'22-SO035 - BFU - Bourací ...'!F35</f>
        <v>0</v>
      </c>
      <c r="BC95" s="74">
        <f>'22-SO035 - BFU - Bourací ...'!F36</f>
        <v>0</v>
      </c>
      <c r="BD95" s="76">
        <f>'22-SO035 - BFU - Bourací ...'!F37</f>
        <v>0</v>
      </c>
      <c r="BT95" s="77" t="s">
        <v>76</v>
      </c>
      <c r="BU95" s="77" t="s">
        <v>77</v>
      </c>
      <c r="BV95" s="77" t="s">
        <v>72</v>
      </c>
      <c r="BW95" s="77" t="s">
        <v>5</v>
      </c>
      <c r="BX95" s="77" t="s">
        <v>73</v>
      </c>
      <c r="CL95" s="77" t="s">
        <v>1</v>
      </c>
    </row>
    <row r="96" spans="1:90">
      <c r="B96" s="19"/>
      <c r="AR96" s="19"/>
    </row>
    <row r="97" spans="2:48" s="1" customFormat="1" ht="30" customHeight="1">
      <c r="B97" s="29"/>
      <c r="C97" s="59" t="s">
        <v>78</v>
      </c>
      <c r="AG97" s="175">
        <v>0</v>
      </c>
      <c r="AH97" s="175"/>
      <c r="AI97" s="175"/>
      <c r="AJ97" s="175"/>
      <c r="AK97" s="175"/>
      <c r="AL97" s="175"/>
      <c r="AM97" s="175"/>
      <c r="AN97" s="175">
        <v>0</v>
      </c>
      <c r="AO97" s="175"/>
      <c r="AP97" s="175"/>
      <c r="AQ97" s="78"/>
      <c r="AR97" s="29"/>
      <c r="AS97" s="54" t="s">
        <v>79</v>
      </c>
      <c r="AT97" s="55" t="s">
        <v>80</v>
      </c>
      <c r="AU97" s="55" t="s">
        <v>35</v>
      </c>
      <c r="AV97" s="56" t="s">
        <v>58</v>
      </c>
    </row>
    <row r="98" spans="2:48" s="1" customFormat="1" ht="10.9" customHeight="1">
      <c r="B98" s="29"/>
      <c r="AR98" s="29"/>
    </row>
    <row r="99" spans="2:48" s="1" customFormat="1" ht="30" customHeight="1">
      <c r="B99" s="29"/>
      <c r="C99" s="79" t="s">
        <v>81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176">
        <f>ROUND(AG94 + AG97, 2)</f>
        <v>0</v>
      </c>
      <c r="AH99" s="176"/>
      <c r="AI99" s="176"/>
      <c r="AJ99" s="176"/>
      <c r="AK99" s="176"/>
      <c r="AL99" s="176"/>
      <c r="AM99" s="176"/>
      <c r="AN99" s="176">
        <f>ROUND(AN94 + AN97, 2)</f>
        <v>0</v>
      </c>
      <c r="AO99" s="176"/>
      <c r="AP99" s="176"/>
      <c r="AQ99" s="80"/>
      <c r="AR99" s="29"/>
    </row>
    <row r="100" spans="2:48" s="1" customFormat="1" ht="7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29"/>
    </row>
  </sheetData>
  <mergeCells count="46">
    <mergeCell ref="L31:P31"/>
    <mergeCell ref="W31:AE31"/>
    <mergeCell ref="AK31:AO31"/>
    <mergeCell ref="W32:AE32"/>
    <mergeCell ref="AK32:AO32"/>
    <mergeCell ref="L32:P32"/>
    <mergeCell ref="W33:AE33"/>
    <mergeCell ref="AK33:AO33"/>
    <mergeCell ref="L33:P33"/>
    <mergeCell ref="W34:AE34"/>
    <mergeCell ref="AK34:AO34"/>
    <mergeCell ref="L34:P34"/>
    <mergeCell ref="W35:AE35"/>
    <mergeCell ref="AK35:AO35"/>
    <mergeCell ref="L35:P35"/>
    <mergeCell ref="W36:AE36"/>
    <mergeCell ref="AK36:AO36"/>
    <mergeCell ref="L36:P36"/>
    <mergeCell ref="X38:AB38"/>
    <mergeCell ref="AK38:AO38"/>
    <mergeCell ref="L85:AO85"/>
    <mergeCell ref="AM87:AN87"/>
    <mergeCell ref="AM89:AP89"/>
    <mergeCell ref="AN94:AP94"/>
    <mergeCell ref="AS89:AT91"/>
    <mergeCell ref="AM90:AP90"/>
    <mergeCell ref="C92:G92"/>
    <mergeCell ref="I92:AF92"/>
    <mergeCell ref="AG92:AM92"/>
    <mergeCell ref="AN92:AP92"/>
    <mergeCell ref="AG97:AM97"/>
    <mergeCell ref="AN97:AP97"/>
    <mergeCell ref="AG99:AM99"/>
    <mergeCell ref="AN99:AP99"/>
    <mergeCell ref="AR2:BE2"/>
    <mergeCell ref="AN95:AP95"/>
    <mergeCell ref="AG95:AM95"/>
    <mergeCell ref="AK29:AO29"/>
    <mergeCell ref="K5:AO5"/>
    <mergeCell ref="K6:AO6"/>
    <mergeCell ref="E23:AN23"/>
    <mergeCell ref="AK26:AO26"/>
    <mergeCell ref="AK27:AO27"/>
    <mergeCell ref="D95:H95"/>
    <mergeCell ref="J95:AF95"/>
    <mergeCell ref="AG94:AM94"/>
  </mergeCells>
  <hyperlinks>
    <hyperlink ref="A95" location="'22-SO035 - BFU - Bourací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0"/>
  <sheetViews>
    <sheetView showGridLines="0" tabSelected="1" workbookViewId="0">
      <selection activeCell="J10" sqref="J10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6" t="s">
        <v>5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5" customHeight="1">
      <c r="B4" s="19"/>
      <c r="D4" s="20" t="s">
        <v>83</v>
      </c>
      <c r="L4" s="19"/>
      <c r="M4" s="82" t="s">
        <v>9</v>
      </c>
      <c r="AT4" s="16" t="s">
        <v>4</v>
      </c>
    </row>
    <row r="5" spans="2:46" ht="7" customHeight="1">
      <c r="B5" s="19"/>
      <c r="L5" s="19"/>
    </row>
    <row r="6" spans="2:46" s="1" customFormat="1" ht="12" customHeight="1">
      <c r="B6" s="29"/>
      <c r="D6" s="25" t="s">
        <v>13</v>
      </c>
      <c r="L6" s="29"/>
    </row>
    <row r="7" spans="2:46" s="1" customFormat="1" ht="16.5" customHeight="1">
      <c r="B7" s="29"/>
      <c r="E7" s="203" t="s">
        <v>316</v>
      </c>
      <c r="F7" s="210"/>
      <c r="G7" s="210"/>
      <c r="H7" s="210"/>
      <c r="L7" s="29"/>
    </row>
    <row r="8" spans="2:46" s="1" customFormat="1">
      <c r="B8" s="29"/>
      <c r="L8" s="29"/>
    </row>
    <row r="9" spans="2:46" s="1" customFormat="1" ht="12" customHeight="1">
      <c r="B9" s="29"/>
      <c r="D9" s="25" t="s">
        <v>14</v>
      </c>
      <c r="F9" s="23" t="s">
        <v>1</v>
      </c>
      <c r="I9" s="25" t="s">
        <v>15</v>
      </c>
      <c r="J9" s="23" t="s">
        <v>1</v>
      </c>
      <c r="L9" s="29"/>
    </row>
    <row r="10" spans="2:46" s="1" customFormat="1" ht="12" customHeight="1">
      <c r="B10" s="29"/>
      <c r="D10" s="25" t="s">
        <v>16</v>
      </c>
      <c r="F10" s="23" t="s">
        <v>17</v>
      </c>
      <c r="I10" s="25" t="s">
        <v>18</v>
      </c>
      <c r="J10" s="48"/>
      <c r="L10" s="29"/>
    </row>
    <row r="11" spans="2:46" s="1" customFormat="1" ht="10.9" customHeight="1">
      <c r="B11" s="29"/>
      <c r="L11" s="29"/>
    </row>
    <row r="12" spans="2:46" s="1" customFormat="1" ht="12" customHeight="1">
      <c r="B12" s="29"/>
      <c r="D12" s="25" t="s">
        <v>19</v>
      </c>
      <c r="I12" s="25" t="s">
        <v>20</v>
      </c>
      <c r="J12" s="23" t="s">
        <v>1</v>
      </c>
      <c r="L12" s="29"/>
    </row>
    <row r="13" spans="2:46" s="1" customFormat="1" ht="18" customHeight="1">
      <c r="B13" s="29"/>
      <c r="E13" s="23" t="s">
        <v>21</v>
      </c>
      <c r="I13" s="25" t="s">
        <v>22</v>
      </c>
      <c r="J13" s="23" t="s">
        <v>1</v>
      </c>
      <c r="L13" s="29"/>
    </row>
    <row r="14" spans="2:46" s="1" customFormat="1" ht="7" customHeight="1">
      <c r="B14" s="29"/>
      <c r="L14" s="29"/>
    </row>
    <row r="15" spans="2:46" s="1" customFormat="1" ht="12" customHeight="1">
      <c r="B15" s="29"/>
      <c r="D15" s="25" t="s">
        <v>23</v>
      </c>
      <c r="I15" s="25" t="s">
        <v>20</v>
      </c>
      <c r="J15" s="23" t="s">
        <v>1</v>
      </c>
      <c r="L15" s="29"/>
    </row>
    <row r="16" spans="2:46" s="1" customFormat="1" ht="18" customHeight="1">
      <c r="B16" s="29"/>
      <c r="E16" s="23"/>
      <c r="I16" s="25" t="s">
        <v>22</v>
      </c>
      <c r="J16" s="23" t="s">
        <v>1</v>
      </c>
      <c r="L16" s="29"/>
    </row>
    <row r="17" spans="2:12" s="1" customFormat="1" ht="7" customHeight="1">
      <c r="B17" s="29"/>
      <c r="L17" s="29"/>
    </row>
    <row r="18" spans="2:12" s="1" customFormat="1" ht="12" customHeight="1">
      <c r="B18" s="29"/>
      <c r="D18" s="25" t="s">
        <v>24</v>
      </c>
      <c r="I18" s="25" t="s">
        <v>20</v>
      </c>
      <c r="J18" s="23" t="str">
        <f>IF('Rekapitulace stavby'!AN16="","",'Rekapitulace stavby'!AN16)</f>
        <v/>
      </c>
      <c r="L18" s="29"/>
    </row>
    <row r="19" spans="2:12" s="1" customFormat="1" ht="18" customHeight="1">
      <c r="B19" s="29"/>
      <c r="E19" s="23" t="str">
        <f>IF('Rekapitulace stavby'!E17="","",'Rekapitulace stavby'!E17)</f>
        <v xml:space="preserve"> </v>
      </c>
      <c r="I19" s="25" t="s">
        <v>22</v>
      </c>
      <c r="J19" s="23" t="str">
        <f>IF('Rekapitulace stavby'!AN17="","",'Rekapitulace stavby'!AN17)</f>
        <v/>
      </c>
      <c r="L19" s="29"/>
    </row>
    <row r="20" spans="2:12" s="1" customFormat="1" ht="7" customHeight="1">
      <c r="B20" s="29"/>
      <c r="L20" s="29"/>
    </row>
    <row r="21" spans="2:12" s="1" customFormat="1" ht="12" customHeight="1">
      <c r="B21" s="29"/>
      <c r="D21" s="25" t="s">
        <v>27</v>
      </c>
      <c r="I21" s="25" t="s">
        <v>20</v>
      </c>
      <c r="J21" s="23" t="str">
        <f>IF('Rekapitulace stavby'!AN19="","",'Rekapitulace stavby'!AN19)</f>
        <v/>
      </c>
      <c r="L21" s="29"/>
    </row>
    <row r="22" spans="2:12" s="1" customFormat="1" ht="18" customHeight="1">
      <c r="B22" s="29"/>
      <c r="E22" s="23" t="str">
        <f>IF('Rekapitulace stavby'!E20="","",'Rekapitulace stavby'!E20)</f>
        <v xml:space="preserve"> </v>
      </c>
      <c r="I22" s="25" t="s">
        <v>22</v>
      </c>
      <c r="J22" s="23" t="str">
        <f>IF('Rekapitulace stavby'!AN20="","",'Rekapitulace stavby'!AN20)</f>
        <v/>
      </c>
      <c r="L22" s="29"/>
    </row>
    <row r="23" spans="2:12" s="1" customFormat="1" ht="7" customHeight="1">
      <c r="B23" s="29"/>
      <c r="L23" s="29"/>
    </row>
    <row r="24" spans="2:12" s="1" customFormat="1" ht="12" customHeight="1">
      <c r="B24" s="29"/>
      <c r="D24" s="25" t="s">
        <v>28</v>
      </c>
      <c r="L24" s="29"/>
    </row>
    <row r="25" spans="2:12" s="7" customFormat="1" ht="16.5" customHeight="1">
      <c r="B25" s="83"/>
      <c r="E25" s="184" t="s">
        <v>1</v>
      </c>
      <c r="F25" s="184"/>
      <c r="G25" s="184"/>
      <c r="H25" s="184"/>
      <c r="L25" s="83"/>
    </row>
    <row r="26" spans="2:12" s="1" customFormat="1" ht="7" customHeight="1">
      <c r="B26" s="29"/>
      <c r="L26" s="29"/>
    </row>
    <row r="27" spans="2:12" s="1" customFormat="1" ht="7" customHeight="1">
      <c r="B27" s="29"/>
      <c r="D27" s="49"/>
      <c r="E27" s="49"/>
      <c r="F27" s="49"/>
      <c r="G27" s="49"/>
      <c r="H27" s="49"/>
      <c r="I27" s="49"/>
      <c r="J27" s="49"/>
      <c r="K27" s="49"/>
      <c r="L27" s="29"/>
    </row>
    <row r="28" spans="2:12" s="1" customFormat="1" ht="14.5" customHeight="1">
      <c r="B28" s="29"/>
      <c r="D28" s="23" t="s">
        <v>84</v>
      </c>
      <c r="J28" s="84">
        <f>J94</f>
        <v>0</v>
      </c>
      <c r="L28" s="29"/>
    </row>
    <row r="29" spans="2:12" s="1" customFormat="1" ht="14.5" customHeight="1">
      <c r="B29" s="29"/>
      <c r="D29" s="28" t="s">
        <v>85</v>
      </c>
      <c r="J29" s="84">
        <f>J109</f>
        <v>0</v>
      </c>
      <c r="L29" s="29"/>
    </row>
    <row r="30" spans="2:12" s="1" customFormat="1" ht="25.4" customHeight="1">
      <c r="B30" s="29"/>
      <c r="D30" s="85" t="s">
        <v>31</v>
      </c>
      <c r="J30" s="61">
        <f>ROUND(J28 + J29, 2)</f>
        <v>0</v>
      </c>
      <c r="L30" s="29"/>
    </row>
    <row r="31" spans="2:12" s="1" customFormat="1" ht="7" customHeight="1">
      <c r="B31" s="29"/>
      <c r="D31" s="49"/>
      <c r="E31" s="49"/>
      <c r="F31" s="49"/>
      <c r="G31" s="49"/>
      <c r="H31" s="49"/>
      <c r="I31" s="49"/>
      <c r="J31" s="49"/>
      <c r="K31" s="49"/>
      <c r="L31" s="29"/>
    </row>
    <row r="32" spans="2:12" s="1" customFormat="1" ht="14.5" customHeight="1">
      <c r="B32" s="29"/>
      <c r="F32" s="86" t="s">
        <v>33</v>
      </c>
      <c r="I32" s="86" t="s">
        <v>32</v>
      </c>
      <c r="J32" s="86" t="s">
        <v>34</v>
      </c>
      <c r="L32" s="29"/>
    </row>
    <row r="33" spans="2:12" s="1" customFormat="1" ht="14.5" customHeight="1">
      <c r="B33" s="29"/>
      <c r="D33" s="87" t="s">
        <v>35</v>
      </c>
      <c r="E33" s="25" t="s">
        <v>36</v>
      </c>
      <c r="F33" s="88">
        <f>ROUND((SUM(BE109:BE110) + SUM(BE128:BE219)),  2)</f>
        <v>0</v>
      </c>
      <c r="I33" s="89">
        <v>0.21</v>
      </c>
      <c r="J33" s="88">
        <f>ROUND(((SUM(BE109:BE110) + SUM(BE128:BE219))*I33),  2)</f>
        <v>0</v>
      </c>
      <c r="L33" s="29"/>
    </row>
    <row r="34" spans="2:12" s="1" customFormat="1" ht="14.5" customHeight="1">
      <c r="B34" s="29"/>
      <c r="E34" s="25" t="s">
        <v>37</v>
      </c>
      <c r="F34" s="88">
        <f>ROUND((SUM(BF109:BF110) + SUM(BF128:BF219)),  2)</f>
        <v>0</v>
      </c>
      <c r="I34" s="89">
        <v>0.12</v>
      </c>
      <c r="J34" s="88">
        <f>ROUND(((SUM(BF109:BF110) + SUM(BF128:BF219))*I34),  2)</f>
        <v>0</v>
      </c>
      <c r="L34" s="29"/>
    </row>
    <row r="35" spans="2:12" s="1" customFormat="1" ht="14.5" hidden="1" customHeight="1">
      <c r="B35" s="29"/>
      <c r="E35" s="25" t="s">
        <v>38</v>
      </c>
      <c r="F35" s="88">
        <f>ROUND((SUM(BG109:BG110) + SUM(BG128:BG219)),  2)</f>
        <v>0</v>
      </c>
      <c r="I35" s="89">
        <v>0.21</v>
      </c>
      <c r="J35" s="88">
        <f>0</f>
        <v>0</v>
      </c>
      <c r="L35" s="29"/>
    </row>
    <row r="36" spans="2:12" s="1" customFormat="1" ht="14.5" hidden="1" customHeight="1">
      <c r="B36" s="29"/>
      <c r="E36" s="25" t="s">
        <v>39</v>
      </c>
      <c r="F36" s="88">
        <f>ROUND((SUM(BH109:BH110) + SUM(BH128:BH219)),  2)</f>
        <v>0</v>
      </c>
      <c r="I36" s="89">
        <v>0.12</v>
      </c>
      <c r="J36" s="88">
        <f>0</f>
        <v>0</v>
      </c>
      <c r="L36" s="29"/>
    </row>
    <row r="37" spans="2:12" s="1" customFormat="1" ht="14.5" hidden="1" customHeight="1">
      <c r="B37" s="29"/>
      <c r="E37" s="25" t="s">
        <v>40</v>
      </c>
      <c r="F37" s="88">
        <f>ROUND((SUM(BI109:BI110) + SUM(BI128:BI219)),  2)</f>
        <v>0</v>
      </c>
      <c r="I37" s="89">
        <v>0</v>
      </c>
      <c r="J37" s="88">
        <f>0</f>
        <v>0</v>
      </c>
      <c r="L37" s="29"/>
    </row>
    <row r="38" spans="2:12" s="1" customFormat="1" ht="7" customHeight="1">
      <c r="B38" s="29"/>
      <c r="L38" s="29"/>
    </row>
    <row r="39" spans="2:12" s="1" customFormat="1" ht="25.4" customHeight="1">
      <c r="B39" s="29"/>
      <c r="C39" s="80"/>
      <c r="D39" s="90" t="s">
        <v>41</v>
      </c>
      <c r="E39" s="52"/>
      <c r="F39" s="52"/>
      <c r="G39" s="91" t="s">
        <v>42</v>
      </c>
      <c r="H39" s="92" t="s">
        <v>43</v>
      </c>
      <c r="I39" s="52"/>
      <c r="J39" s="93">
        <f>SUM(J30:J37)</f>
        <v>0</v>
      </c>
      <c r="K39" s="94"/>
      <c r="L39" s="29"/>
    </row>
    <row r="40" spans="2:12" s="1" customFormat="1" ht="14.5" customHeight="1">
      <c r="B40" s="29"/>
      <c r="L40" s="29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29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5">
      <c r="B61" s="29"/>
      <c r="D61" s="39" t="s">
        <v>46</v>
      </c>
      <c r="E61" s="31"/>
      <c r="F61" s="95" t="s">
        <v>47</v>
      </c>
      <c r="G61" s="39" t="s">
        <v>46</v>
      </c>
      <c r="H61" s="31"/>
      <c r="I61" s="31"/>
      <c r="J61" s="96" t="s">
        <v>47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29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5">
      <c r="B76" s="29"/>
      <c r="D76" s="39" t="s">
        <v>46</v>
      </c>
      <c r="E76" s="31"/>
      <c r="F76" s="95" t="s">
        <v>47</v>
      </c>
      <c r="G76" s="39" t="s">
        <v>46</v>
      </c>
      <c r="H76" s="31"/>
      <c r="I76" s="31"/>
      <c r="J76" s="96" t="s">
        <v>47</v>
      </c>
      <c r="K76" s="31"/>
      <c r="L76" s="29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9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9"/>
    </row>
    <row r="82" spans="2:47" s="1" customFormat="1" ht="25" customHeight="1">
      <c r="B82" s="29"/>
      <c r="C82" s="20" t="s">
        <v>86</v>
      </c>
      <c r="L82" s="29"/>
    </row>
    <row r="83" spans="2:47" s="1" customFormat="1" ht="7" customHeight="1">
      <c r="B83" s="29"/>
      <c r="L83" s="29"/>
    </row>
    <row r="84" spans="2:47" s="1" customFormat="1" ht="12" customHeight="1">
      <c r="B84" s="29"/>
      <c r="C84" s="25" t="s">
        <v>13</v>
      </c>
      <c r="L84" s="29"/>
    </row>
    <row r="85" spans="2:47" s="1" customFormat="1" ht="16.5" customHeight="1">
      <c r="B85" s="29"/>
      <c r="E85" s="203" t="str">
        <f>E7</f>
        <v>Revitalizace areálu BFÚ AV ČR</v>
      </c>
      <c r="F85" s="210"/>
      <c r="G85" s="210"/>
      <c r="H85" s="210"/>
      <c r="L85" s="29"/>
    </row>
    <row r="86" spans="2:47" s="1" customFormat="1" ht="7" customHeight="1">
      <c r="B86" s="29"/>
      <c r="L86" s="29"/>
    </row>
    <row r="87" spans="2:47" s="1" customFormat="1" ht="12" customHeight="1">
      <c r="B87" s="29"/>
      <c r="C87" s="25" t="s">
        <v>16</v>
      </c>
      <c r="F87" s="23" t="str">
        <f>F10</f>
        <v>Brno</v>
      </c>
      <c r="I87" s="25" t="s">
        <v>18</v>
      </c>
      <c r="J87" s="48" t="str">
        <f>IF(J10="","",J10)</f>
        <v/>
      </c>
      <c r="L87" s="29"/>
    </row>
    <row r="88" spans="2:47" s="1" customFormat="1" ht="7" customHeight="1">
      <c r="B88" s="29"/>
      <c r="L88" s="29"/>
    </row>
    <row r="89" spans="2:47" s="1" customFormat="1" ht="15.25" customHeight="1">
      <c r="B89" s="29"/>
      <c r="C89" s="25" t="s">
        <v>19</v>
      </c>
      <c r="F89" s="23" t="str">
        <f>E13</f>
        <v>BFU</v>
      </c>
      <c r="I89" s="25" t="s">
        <v>24</v>
      </c>
      <c r="J89" s="26" t="str">
        <f>E19</f>
        <v xml:space="preserve"> </v>
      </c>
      <c r="L89" s="29"/>
    </row>
    <row r="90" spans="2:47" s="1" customFormat="1" ht="15.25" customHeight="1">
      <c r="B90" s="29"/>
      <c r="C90" s="25" t="s">
        <v>23</v>
      </c>
      <c r="F90" s="23" t="str">
        <f>IF(E16="","",E16)</f>
        <v/>
      </c>
      <c r="I90" s="25" t="s">
        <v>27</v>
      </c>
      <c r="J90" s="26" t="str">
        <f>E22</f>
        <v xml:space="preserve"> </v>
      </c>
      <c r="L90" s="29"/>
    </row>
    <row r="91" spans="2:47" s="1" customFormat="1" ht="10.4" customHeight="1">
      <c r="B91" s="29"/>
      <c r="L91" s="29"/>
    </row>
    <row r="92" spans="2:47" s="1" customFormat="1" ht="29.25" customHeight="1">
      <c r="B92" s="29"/>
      <c r="C92" s="97" t="s">
        <v>87</v>
      </c>
      <c r="D92" s="80"/>
      <c r="E92" s="80"/>
      <c r="F92" s="80"/>
      <c r="G92" s="80"/>
      <c r="H92" s="80"/>
      <c r="I92" s="80"/>
      <c r="J92" s="98" t="s">
        <v>88</v>
      </c>
      <c r="K92" s="80"/>
      <c r="L92" s="29"/>
    </row>
    <row r="93" spans="2:47" s="1" customFormat="1" ht="10.4" customHeight="1">
      <c r="B93" s="29"/>
      <c r="L93" s="29"/>
    </row>
    <row r="94" spans="2:47" s="1" customFormat="1" ht="22.9" customHeight="1">
      <c r="B94" s="29"/>
      <c r="C94" s="99" t="s">
        <v>89</v>
      </c>
      <c r="J94" s="61">
        <f>J128</f>
        <v>0</v>
      </c>
      <c r="L94" s="29"/>
      <c r="AU94" s="16" t="s">
        <v>90</v>
      </c>
    </row>
    <row r="95" spans="2:47" s="8" customFormat="1" ht="25" customHeight="1">
      <c r="B95" s="100"/>
      <c r="D95" s="101" t="s">
        <v>91</v>
      </c>
      <c r="E95" s="102"/>
      <c r="F95" s="102"/>
      <c r="G95" s="102"/>
      <c r="H95" s="102"/>
      <c r="I95" s="102"/>
      <c r="J95" s="103">
        <f>J129</f>
        <v>0</v>
      </c>
      <c r="L95" s="100"/>
    </row>
    <row r="96" spans="2:47" s="9" customFormat="1" ht="19.899999999999999" customHeight="1">
      <c r="B96" s="104"/>
      <c r="D96" s="105" t="s">
        <v>92</v>
      </c>
      <c r="E96" s="106"/>
      <c r="F96" s="106"/>
      <c r="G96" s="106"/>
      <c r="H96" s="106"/>
      <c r="I96" s="106"/>
      <c r="J96" s="107">
        <f>J130</f>
        <v>0</v>
      </c>
      <c r="L96" s="104"/>
    </row>
    <row r="97" spans="2:14" s="9" customFormat="1" ht="19.899999999999999" customHeight="1">
      <c r="B97" s="104"/>
      <c r="D97" s="105" t="s">
        <v>93</v>
      </c>
      <c r="E97" s="106"/>
      <c r="F97" s="106"/>
      <c r="G97" s="106"/>
      <c r="H97" s="106"/>
      <c r="I97" s="106"/>
      <c r="J97" s="107">
        <f>J174</f>
        <v>0</v>
      </c>
      <c r="L97" s="104"/>
    </row>
    <row r="98" spans="2:14" s="9" customFormat="1" ht="19.899999999999999" customHeight="1">
      <c r="B98" s="104"/>
      <c r="D98" s="105" t="s">
        <v>94</v>
      </c>
      <c r="E98" s="106"/>
      <c r="F98" s="106"/>
      <c r="G98" s="106"/>
      <c r="H98" s="106"/>
      <c r="I98" s="106"/>
      <c r="J98" s="107">
        <f>J180</f>
        <v>0</v>
      </c>
      <c r="L98" s="104"/>
    </row>
    <row r="99" spans="2:14" s="9" customFormat="1" ht="19.899999999999999" customHeight="1">
      <c r="B99" s="104"/>
      <c r="D99" s="105" t="s">
        <v>95</v>
      </c>
      <c r="E99" s="106"/>
      <c r="F99" s="106"/>
      <c r="G99" s="106"/>
      <c r="H99" s="106"/>
      <c r="I99" s="106"/>
      <c r="J99" s="107">
        <f>J185</f>
        <v>0</v>
      </c>
      <c r="L99" s="104"/>
    </row>
    <row r="100" spans="2:14" s="9" customFormat="1" ht="19.899999999999999" customHeight="1">
      <c r="B100" s="104"/>
      <c r="D100" s="105" t="s">
        <v>96</v>
      </c>
      <c r="E100" s="106"/>
      <c r="F100" s="106"/>
      <c r="G100" s="106"/>
      <c r="H100" s="106"/>
      <c r="I100" s="106"/>
      <c r="J100" s="107">
        <f>J201</f>
        <v>0</v>
      </c>
      <c r="L100" s="104"/>
    </row>
    <row r="101" spans="2:14" s="9" customFormat="1" ht="19.899999999999999" customHeight="1">
      <c r="B101" s="104"/>
      <c r="D101" s="105" t="s">
        <v>97</v>
      </c>
      <c r="E101" s="106"/>
      <c r="F101" s="106"/>
      <c r="G101" s="106"/>
      <c r="H101" s="106"/>
      <c r="I101" s="106"/>
      <c r="J101" s="107">
        <f>J206</f>
        <v>0</v>
      </c>
      <c r="L101" s="104"/>
    </row>
    <row r="102" spans="2:14" s="8" customFormat="1" ht="25" customHeight="1">
      <c r="B102" s="100"/>
      <c r="D102" s="101" t="s">
        <v>98</v>
      </c>
      <c r="E102" s="102"/>
      <c r="F102" s="102"/>
      <c r="G102" s="102"/>
      <c r="H102" s="102"/>
      <c r="I102" s="102"/>
      <c r="J102" s="103">
        <f>J208</f>
        <v>0</v>
      </c>
      <c r="L102" s="100"/>
    </row>
    <row r="103" spans="2:14" s="9" customFormat="1" ht="19.899999999999999" customHeight="1">
      <c r="B103" s="104"/>
      <c r="D103" s="105" t="s">
        <v>99</v>
      </c>
      <c r="E103" s="106"/>
      <c r="F103" s="106"/>
      <c r="G103" s="106"/>
      <c r="H103" s="106"/>
      <c r="I103" s="106"/>
      <c r="J103" s="107">
        <f>J209</f>
        <v>0</v>
      </c>
      <c r="L103" s="104"/>
    </row>
    <row r="104" spans="2:14" s="9" customFormat="1" ht="19.899999999999999" customHeight="1">
      <c r="B104" s="104"/>
      <c r="D104" s="105" t="s">
        <v>100</v>
      </c>
      <c r="E104" s="106"/>
      <c r="F104" s="106"/>
      <c r="G104" s="106"/>
      <c r="H104" s="106"/>
      <c r="I104" s="106"/>
      <c r="J104" s="107">
        <f>J215</f>
        <v>0</v>
      </c>
      <c r="L104" s="104"/>
    </row>
    <row r="105" spans="2:14" s="8" customFormat="1" ht="25" customHeight="1">
      <c r="B105" s="100"/>
      <c r="D105" s="101" t="s">
        <v>101</v>
      </c>
      <c r="E105" s="102"/>
      <c r="F105" s="102"/>
      <c r="G105" s="102"/>
      <c r="H105" s="102"/>
      <c r="I105" s="102"/>
      <c r="J105" s="103">
        <f>J217</f>
        <v>0</v>
      </c>
      <c r="L105" s="100"/>
    </row>
    <row r="106" spans="2:14" s="9" customFormat="1" ht="19.899999999999999" customHeight="1">
      <c r="B106" s="104"/>
      <c r="D106" s="105" t="s">
        <v>102</v>
      </c>
      <c r="E106" s="106"/>
      <c r="F106" s="106"/>
      <c r="G106" s="106"/>
      <c r="H106" s="106"/>
      <c r="I106" s="106"/>
      <c r="J106" s="107">
        <f>J218</f>
        <v>0</v>
      </c>
      <c r="L106" s="104"/>
    </row>
    <row r="107" spans="2:14" s="1" customFormat="1" ht="21.75" customHeight="1">
      <c r="B107" s="29"/>
      <c r="L107" s="29"/>
    </row>
    <row r="108" spans="2:14" s="1" customFormat="1" ht="7" customHeight="1">
      <c r="B108" s="29"/>
      <c r="L108" s="29"/>
    </row>
    <row r="109" spans="2:14" s="1" customFormat="1" ht="29.25" customHeight="1">
      <c r="B109" s="29"/>
      <c r="C109" s="99" t="s">
        <v>103</v>
      </c>
      <c r="J109" s="108">
        <v>0</v>
      </c>
      <c r="L109" s="29"/>
      <c r="N109" s="109" t="s">
        <v>35</v>
      </c>
    </row>
    <row r="110" spans="2:14" s="1" customFormat="1" ht="18" customHeight="1">
      <c r="B110" s="29"/>
      <c r="L110" s="29"/>
    </row>
    <row r="111" spans="2:14" s="1" customFormat="1" ht="29.25" customHeight="1">
      <c r="B111" s="29"/>
      <c r="C111" s="79" t="s">
        <v>81</v>
      </c>
      <c r="D111" s="80"/>
      <c r="E111" s="80"/>
      <c r="F111" s="80"/>
      <c r="G111" s="80"/>
      <c r="H111" s="80"/>
      <c r="I111" s="80"/>
      <c r="J111" s="81">
        <f>ROUND(J94+J109,2)</f>
        <v>0</v>
      </c>
      <c r="K111" s="80"/>
      <c r="L111" s="29"/>
    </row>
    <row r="112" spans="2:14" s="1" customFormat="1" ht="7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9"/>
    </row>
    <row r="116" spans="2:63" s="1" customFormat="1" ht="7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9"/>
    </row>
    <row r="117" spans="2:63" s="1" customFormat="1" ht="25" customHeight="1">
      <c r="B117" s="29"/>
      <c r="C117" s="20" t="s">
        <v>104</v>
      </c>
      <c r="L117" s="29"/>
    </row>
    <row r="118" spans="2:63" s="1" customFormat="1" ht="7" customHeight="1">
      <c r="B118" s="29"/>
      <c r="L118" s="29"/>
    </row>
    <row r="119" spans="2:63" s="1" customFormat="1" ht="12" customHeight="1">
      <c r="B119" s="29"/>
      <c r="C119" s="25" t="s">
        <v>13</v>
      </c>
      <c r="L119" s="29"/>
    </row>
    <row r="120" spans="2:63" s="1" customFormat="1" ht="16.5" customHeight="1">
      <c r="B120" s="29"/>
      <c r="E120" s="203" t="str">
        <f>E7</f>
        <v>Revitalizace areálu BFÚ AV ČR</v>
      </c>
      <c r="F120" s="210"/>
      <c r="G120" s="210"/>
      <c r="H120" s="210"/>
      <c r="L120" s="29"/>
    </row>
    <row r="121" spans="2:63" s="1" customFormat="1" ht="7" customHeight="1">
      <c r="B121" s="29"/>
      <c r="L121" s="29"/>
    </row>
    <row r="122" spans="2:63" s="1" customFormat="1" ht="12" customHeight="1">
      <c r="B122" s="29"/>
      <c r="C122" s="25" t="s">
        <v>16</v>
      </c>
      <c r="F122" s="23" t="str">
        <f>F10</f>
        <v>Brno</v>
      </c>
      <c r="I122" s="25" t="s">
        <v>18</v>
      </c>
      <c r="J122" s="48" t="str">
        <f>IF(J10="","",J10)</f>
        <v/>
      </c>
      <c r="L122" s="29"/>
    </row>
    <row r="123" spans="2:63" s="1" customFormat="1" ht="7" customHeight="1">
      <c r="B123" s="29"/>
      <c r="L123" s="29"/>
    </row>
    <row r="124" spans="2:63" s="1" customFormat="1" ht="15.25" customHeight="1">
      <c r="B124" s="29"/>
      <c r="C124" s="25" t="s">
        <v>19</v>
      </c>
      <c r="F124" s="23" t="str">
        <f>E13</f>
        <v>BFU</v>
      </c>
      <c r="I124" s="25" t="s">
        <v>24</v>
      </c>
      <c r="J124" s="26" t="str">
        <f>E19</f>
        <v xml:space="preserve"> </v>
      </c>
      <c r="L124" s="29"/>
    </row>
    <row r="125" spans="2:63" s="1" customFormat="1" ht="15.25" customHeight="1">
      <c r="B125" s="29"/>
      <c r="C125" s="25" t="s">
        <v>23</v>
      </c>
      <c r="F125" s="23" t="str">
        <f>IF(E16="","",E16)</f>
        <v/>
      </c>
      <c r="I125" s="25" t="s">
        <v>27</v>
      </c>
      <c r="J125" s="26" t="str">
        <f>E22</f>
        <v xml:space="preserve"> </v>
      </c>
      <c r="L125" s="29"/>
    </row>
    <row r="126" spans="2:63" s="1" customFormat="1" ht="10.4" customHeight="1">
      <c r="B126" s="29"/>
      <c r="L126" s="29"/>
    </row>
    <row r="127" spans="2:63" s="10" customFormat="1" ht="29.25" customHeight="1">
      <c r="B127" s="110"/>
      <c r="C127" s="111" t="s">
        <v>105</v>
      </c>
      <c r="D127" s="112" t="s">
        <v>56</v>
      </c>
      <c r="E127" s="112" t="s">
        <v>52</v>
      </c>
      <c r="F127" s="112" t="s">
        <v>53</v>
      </c>
      <c r="G127" s="112" t="s">
        <v>106</v>
      </c>
      <c r="H127" s="112" t="s">
        <v>107</v>
      </c>
      <c r="I127" s="112" t="s">
        <v>108</v>
      </c>
      <c r="J127" s="113" t="s">
        <v>88</v>
      </c>
      <c r="K127" s="114" t="s">
        <v>109</v>
      </c>
      <c r="L127" s="110"/>
      <c r="M127" s="54" t="s">
        <v>1</v>
      </c>
      <c r="N127" s="55" t="s">
        <v>35</v>
      </c>
      <c r="O127" s="55" t="s">
        <v>110</v>
      </c>
      <c r="P127" s="55" t="s">
        <v>111</v>
      </c>
      <c r="Q127" s="55" t="s">
        <v>112</v>
      </c>
      <c r="R127" s="55" t="s">
        <v>113</v>
      </c>
      <c r="S127" s="55" t="s">
        <v>114</v>
      </c>
      <c r="T127" s="56" t="s">
        <v>115</v>
      </c>
    </row>
    <row r="128" spans="2:63" s="1" customFormat="1" ht="22.9" customHeight="1">
      <c r="B128" s="29"/>
      <c r="C128" s="59" t="s">
        <v>116</v>
      </c>
      <c r="J128" s="115">
        <f>BK128</f>
        <v>0</v>
      </c>
      <c r="L128" s="29"/>
      <c r="M128" s="57"/>
      <c r="N128" s="49"/>
      <c r="O128" s="49"/>
      <c r="P128" s="116">
        <f>P129+P208+P217</f>
        <v>1334.2141519999998</v>
      </c>
      <c r="Q128" s="49"/>
      <c r="R128" s="116">
        <f>R129+R208+R217</f>
        <v>193.53744449999999</v>
      </c>
      <c r="S128" s="49"/>
      <c r="T128" s="117">
        <f>T129+T208+T217</f>
        <v>325.89609999999999</v>
      </c>
      <c r="AT128" s="16" t="s">
        <v>70</v>
      </c>
      <c r="AU128" s="16" t="s">
        <v>90</v>
      </c>
      <c r="BK128" s="118">
        <f>BK129+BK208+BK217</f>
        <v>0</v>
      </c>
    </row>
    <row r="129" spans="2:65" s="11" customFormat="1" ht="25.9" customHeight="1">
      <c r="B129" s="119"/>
      <c r="D129" s="120" t="s">
        <v>70</v>
      </c>
      <c r="E129" s="121" t="s">
        <v>117</v>
      </c>
      <c r="F129" s="121" t="s">
        <v>118</v>
      </c>
      <c r="J129" s="122">
        <f>BK129</f>
        <v>0</v>
      </c>
      <c r="L129" s="119"/>
      <c r="M129" s="123"/>
      <c r="P129" s="124">
        <f>P130+P174+P180+P185+P201+P206</f>
        <v>1289.9212619999998</v>
      </c>
      <c r="R129" s="124">
        <f>R130+R174+R180+R185+R201+R206</f>
        <v>193.4674445</v>
      </c>
      <c r="T129" s="125">
        <f>T130+T174+T180+T185+T201+T206</f>
        <v>325.89609999999999</v>
      </c>
      <c r="AR129" s="120" t="s">
        <v>76</v>
      </c>
      <c r="AT129" s="126" t="s">
        <v>70</v>
      </c>
      <c r="AU129" s="126" t="s">
        <v>71</v>
      </c>
      <c r="AY129" s="120" t="s">
        <v>119</v>
      </c>
      <c r="BK129" s="127">
        <f>BK130+BK174+BK180+BK185+BK201+BK206</f>
        <v>0</v>
      </c>
    </row>
    <row r="130" spans="2:65" s="11" customFormat="1" ht="22.9" customHeight="1">
      <c r="B130" s="119"/>
      <c r="D130" s="120" t="s">
        <v>70</v>
      </c>
      <c r="E130" s="128" t="s">
        <v>76</v>
      </c>
      <c r="F130" s="128" t="s">
        <v>120</v>
      </c>
      <c r="J130" s="129">
        <f>BK130</f>
        <v>0</v>
      </c>
      <c r="L130" s="119"/>
      <c r="M130" s="123"/>
      <c r="P130" s="124">
        <f>SUM(P131:P173)</f>
        <v>759.08569999999997</v>
      </c>
      <c r="R130" s="124">
        <f>SUM(R131:R173)</f>
        <v>132.14744999999999</v>
      </c>
      <c r="T130" s="125">
        <f>SUM(T131:T173)</f>
        <v>270.0625</v>
      </c>
      <c r="AR130" s="120" t="s">
        <v>76</v>
      </c>
      <c r="AT130" s="126" t="s">
        <v>70</v>
      </c>
      <c r="AU130" s="126" t="s">
        <v>76</v>
      </c>
      <c r="AY130" s="120" t="s">
        <v>119</v>
      </c>
      <c r="BK130" s="127">
        <f>SUM(BK131:BK173)</f>
        <v>0</v>
      </c>
    </row>
    <row r="131" spans="2:65" s="1" customFormat="1" ht="24.25" customHeight="1">
      <c r="B131" s="29"/>
      <c r="C131" s="130" t="s">
        <v>76</v>
      </c>
      <c r="D131" s="130" t="s">
        <v>121</v>
      </c>
      <c r="E131" s="131" t="s">
        <v>122</v>
      </c>
      <c r="F131" s="132" t="s">
        <v>123</v>
      </c>
      <c r="G131" s="133" t="s">
        <v>124</v>
      </c>
      <c r="H131" s="134">
        <v>37.5</v>
      </c>
      <c r="I131" s="135">
        <v>0</v>
      </c>
      <c r="J131" s="135">
        <f>ROUND(I131*H131,2)</f>
        <v>0</v>
      </c>
      <c r="K131" s="136"/>
      <c r="L131" s="29"/>
      <c r="M131" s="137" t="s">
        <v>1</v>
      </c>
      <c r="N131" s="109" t="s">
        <v>36</v>
      </c>
      <c r="O131" s="138">
        <v>0.34399999999999997</v>
      </c>
      <c r="P131" s="138">
        <f>O131*H131</f>
        <v>12.899999999999999</v>
      </c>
      <c r="Q131" s="138">
        <v>0</v>
      </c>
      <c r="R131" s="138">
        <f>Q131*H131</f>
        <v>0</v>
      </c>
      <c r="S131" s="138">
        <v>0.29499999999999998</v>
      </c>
      <c r="T131" s="139">
        <f>S131*H131</f>
        <v>11.0625</v>
      </c>
      <c r="AR131" s="140" t="s">
        <v>125</v>
      </c>
      <c r="AT131" s="140" t="s">
        <v>121</v>
      </c>
      <c r="AU131" s="140" t="s">
        <v>82</v>
      </c>
      <c r="AY131" s="16" t="s">
        <v>119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76</v>
      </c>
      <c r="BK131" s="141">
        <f>ROUND(I131*H131,2)</f>
        <v>0</v>
      </c>
      <c r="BL131" s="16" t="s">
        <v>125</v>
      </c>
      <c r="BM131" s="140" t="s">
        <v>126</v>
      </c>
    </row>
    <row r="132" spans="2:65" s="12" customFormat="1">
      <c r="B132" s="142"/>
      <c r="D132" s="143" t="s">
        <v>127</v>
      </c>
      <c r="E132" s="144" t="s">
        <v>1</v>
      </c>
      <c r="F132" s="145" t="s">
        <v>128</v>
      </c>
      <c r="H132" s="146">
        <v>37.5</v>
      </c>
      <c r="L132" s="142"/>
      <c r="M132" s="147"/>
      <c r="T132" s="148"/>
      <c r="AT132" s="144" t="s">
        <v>127</v>
      </c>
      <c r="AU132" s="144" t="s">
        <v>82</v>
      </c>
      <c r="AV132" s="12" t="s">
        <v>82</v>
      </c>
      <c r="AW132" s="12" t="s">
        <v>26</v>
      </c>
      <c r="AX132" s="12" t="s">
        <v>76</v>
      </c>
      <c r="AY132" s="144" t="s">
        <v>119</v>
      </c>
    </row>
    <row r="133" spans="2:65" s="1" customFormat="1" ht="33" customHeight="1">
      <c r="B133" s="29"/>
      <c r="C133" s="130" t="s">
        <v>82</v>
      </c>
      <c r="D133" s="130" t="s">
        <v>121</v>
      </c>
      <c r="E133" s="131" t="s">
        <v>129</v>
      </c>
      <c r="F133" s="132" t="s">
        <v>130</v>
      </c>
      <c r="G133" s="133" t="s">
        <v>124</v>
      </c>
      <c r="H133" s="134">
        <v>280</v>
      </c>
      <c r="I133" s="135">
        <v>0</v>
      </c>
      <c r="J133" s="135">
        <f>ROUND(I133*H133,2)</f>
        <v>0</v>
      </c>
      <c r="K133" s="136"/>
      <c r="L133" s="29"/>
      <c r="M133" s="137" t="s">
        <v>1</v>
      </c>
      <c r="N133" s="109" t="s">
        <v>36</v>
      </c>
      <c r="O133" s="138">
        <v>0.46300000000000002</v>
      </c>
      <c r="P133" s="138">
        <f>O133*H133</f>
        <v>129.64000000000001</v>
      </c>
      <c r="Q133" s="138">
        <v>0</v>
      </c>
      <c r="R133" s="138">
        <f>Q133*H133</f>
        <v>0</v>
      </c>
      <c r="S133" s="138">
        <v>0.92500000000000004</v>
      </c>
      <c r="T133" s="139">
        <f>S133*H133</f>
        <v>259</v>
      </c>
      <c r="AR133" s="140" t="s">
        <v>125</v>
      </c>
      <c r="AT133" s="140" t="s">
        <v>121</v>
      </c>
      <c r="AU133" s="140" t="s">
        <v>82</v>
      </c>
      <c r="AY133" s="16" t="s">
        <v>119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6" t="s">
        <v>76</v>
      </c>
      <c r="BK133" s="141">
        <f>ROUND(I133*H133,2)</f>
        <v>0</v>
      </c>
      <c r="BL133" s="16" t="s">
        <v>125</v>
      </c>
      <c r="BM133" s="140" t="s">
        <v>131</v>
      </c>
    </row>
    <row r="134" spans="2:65" s="12" customFormat="1">
      <c r="B134" s="142"/>
      <c r="D134" s="143" t="s">
        <v>127</v>
      </c>
      <c r="E134" s="144" t="s">
        <v>1</v>
      </c>
      <c r="F134" s="145" t="s">
        <v>132</v>
      </c>
      <c r="H134" s="146">
        <v>280</v>
      </c>
      <c r="L134" s="142"/>
      <c r="M134" s="147"/>
      <c r="T134" s="148"/>
      <c r="AT134" s="144" t="s">
        <v>127</v>
      </c>
      <c r="AU134" s="144" t="s">
        <v>82</v>
      </c>
      <c r="AV134" s="12" t="s">
        <v>82</v>
      </c>
      <c r="AW134" s="12" t="s">
        <v>26</v>
      </c>
      <c r="AX134" s="12" t="s">
        <v>76</v>
      </c>
      <c r="AY134" s="144" t="s">
        <v>119</v>
      </c>
    </row>
    <row r="135" spans="2:65" s="1" customFormat="1" ht="24.25" customHeight="1">
      <c r="B135" s="29"/>
      <c r="C135" s="130" t="s">
        <v>133</v>
      </c>
      <c r="D135" s="130" t="s">
        <v>121</v>
      </c>
      <c r="E135" s="131" t="s">
        <v>134</v>
      </c>
      <c r="F135" s="132" t="s">
        <v>135</v>
      </c>
      <c r="G135" s="133" t="s">
        <v>136</v>
      </c>
      <c r="H135" s="134">
        <v>47.5</v>
      </c>
      <c r="I135" s="135">
        <v>0</v>
      </c>
      <c r="J135" s="135">
        <f>ROUND(I135*H135,2)</f>
        <v>0</v>
      </c>
      <c r="K135" s="136"/>
      <c r="L135" s="29"/>
      <c r="M135" s="137" t="s">
        <v>1</v>
      </c>
      <c r="N135" s="109" t="s">
        <v>36</v>
      </c>
      <c r="O135" s="138">
        <v>3.1480000000000001</v>
      </c>
      <c r="P135" s="138">
        <f>O135*H135</f>
        <v>149.53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125</v>
      </c>
      <c r="AT135" s="140" t="s">
        <v>121</v>
      </c>
      <c r="AU135" s="140" t="s">
        <v>82</v>
      </c>
      <c r="AY135" s="16" t="s">
        <v>119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6" t="s">
        <v>76</v>
      </c>
      <c r="BK135" s="141">
        <f>ROUND(I135*H135,2)</f>
        <v>0</v>
      </c>
      <c r="BL135" s="16" t="s">
        <v>125</v>
      </c>
      <c r="BM135" s="140" t="s">
        <v>137</v>
      </c>
    </row>
    <row r="136" spans="2:65" s="12" customFormat="1">
      <c r="B136" s="142"/>
      <c r="D136" s="143" t="s">
        <v>127</v>
      </c>
      <c r="E136" s="144" t="s">
        <v>1</v>
      </c>
      <c r="F136" s="145" t="s">
        <v>138</v>
      </c>
      <c r="H136" s="146">
        <v>47.5</v>
      </c>
      <c r="L136" s="142"/>
      <c r="M136" s="147"/>
      <c r="T136" s="148"/>
      <c r="AT136" s="144" t="s">
        <v>127</v>
      </c>
      <c r="AU136" s="144" t="s">
        <v>82</v>
      </c>
      <c r="AV136" s="12" t="s">
        <v>82</v>
      </c>
      <c r="AW136" s="12" t="s">
        <v>26</v>
      </c>
      <c r="AX136" s="12" t="s">
        <v>76</v>
      </c>
      <c r="AY136" s="144" t="s">
        <v>119</v>
      </c>
    </row>
    <row r="137" spans="2:65" s="1" customFormat="1" ht="33" customHeight="1">
      <c r="B137" s="29"/>
      <c r="C137" s="130" t="s">
        <v>125</v>
      </c>
      <c r="D137" s="130" t="s">
        <v>121</v>
      </c>
      <c r="E137" s="131" t="s">
        <v>139</v>
      </c>
      <c r="F137" s="132" t="s">
        <v>140</v>
      </c>
      <c r="G137" s="133" t="s">
        <v>136</v>
      </c>
      <c r="H137" s="134">
        <v>4.5</v>
      </c>
      <c r="I137" s="135">
        <v>0</v>
      </c>
      <c r="J137" s="135">
        <f>ROUND(I137*H137,2)</f>
        <v>0</v>
      </c>
      <c r="K137" s="136"/>
      <c r="L137" s="29"/>
      <c r="M137" s="137" t="s">
        <v>1</v>
      </c>
      <c r="N137" s="109" t="s">
        <v>36</v>
      </c>
      <c r="O137" s="138">
        <v>4.4930000000000003</v>
      </c>
      <c r="P137" s="138">
        <f>O137*H137</f>
        <v>20.218500000000002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125</v>
      </c>
      <c r="AT137" s="140" t="s">
        <v>121</v>
      </c>
      <c r="AU137" s="140" t="s">
        <v>82</v>
      </c>
      <c r="AY137" s="16" t="s">
        <v>119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6" t="s">
        <v>76</v>
      </c>
      <c r="BK137" s="141">
        <f>ROUND(I137*H137,2)</f>
        <v>0</v>
      </c>
      <c r="BL137" s="16" t="s">
        <v>125</v>
      </c>
      <c r="BM137" s="140" t="s">
        <v>141</v>
      </c>
    </row>
    <row r="138" spans="2:65" s="12" customFormat="1">
      <c r="B138" s="142"/>
      <c r="D138" s="143" t="s">
        <v>127</v>
      </c>
      <c r="E138" s="144" t="s">
        <v>1</v>
      </c>
      <c r="F138" s="145" t="s">
        <v>142</v>
      </c>
      <c r="H138" s="146">
        <v>4.5</v>
      </c>
      <c r="L138" s="142"/>
      <c r="M138" s="147"/>
      <c r="T138" s="148"/>
      <c r="AT138" s="144" t="s">
        <v>127</v>
      </c>
      <c r="AU138" s="144" t="s">
        <v>82</v>
      </c>
      <c r="AV138" s="12" t="s">
        <v>82</v>
      </c>
      <c r="AW138" s="12" t="s">
        <v>26</v>
      </c>
      <c r="AX138" s="12" t="s">
        <v>76</v>
      </c>
      <c r="AY138" s="144" t="s">
        <v>119</v>
      </c>
    </row>
    <row r="139" spans="2:65" s="1" customFormat="1" ht="33" customHeight="1">
      <c r="B139" s="29"/>
      <c r="C139" s="130" t="s">
        <v>143</v>
      </c>
      <c r="D139" s="130" t="s">
        <v>121</v>
      </c>
      <c r="E139" s="131" t="s">
        <v>144</v>
      </c>
      <c r="F139" s="132" t="s">
        <v>145</v>
      </c>
      <c r="G139" s="133" t="s">
        <v>136</v>
      </c>
      <c r="H139" s="134">
        <v>110.8</v>
      </c>
      <c r="I139" s="135">
        <v>0</v>
      </c>
      <c r="J139" s="135">
        <f>ROUND(I139*H139,2)</f>
        <v>0</v>
      </c>
      <c r="K139" s="136"/>
      <c r="L139" s="29"/>
      <c r="M139" s="137" t="s">
        <v>1</v>
      </c>
      <c r="N139" s="109" t="s">
        <v>36</v>
      </c>
      <c r="O139" s="138">
        <v>1.08</v>
      </c>
      <c r="P139" s="138">
        <f>O139*H139</f>
        <v>119.664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125</v>
      </c>
      <c r="AT139" s="140" t="s">
        <v>121</v>
      </c>
      <c r="AU139" s="140" t="s">
        <v>82</v>
      </c>
      <c r="AY139" s="16" t="s">
        <v>119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6" t="s">
        <v>76</v>
      </c>
      <c r="BK139" s="141">
        <f>ROUND(I139*H139,2)</f>
        <v>0</v>
      </c>
      <c r="BL139" s="16" t="s">
        <v>125</v>
      </c>
      <c r="BM139" s="140" t="s">
        <v>146</v>
      </c>
    </row>
    <row r="140" spans="2:65" s="13" customFormat="1">
      <c r="B140" s="149"/>
      <c r="D140" s="143" t="s">
        <v>127</v>
      </c>
      <c r="E140" s="150" t="s">
        <v>1</v>
      </c>
      <c r="F140" s="151" t="s">
        <v>147</v>
      </c>
      <c r="H140" s="150" t="s">
        <v>1</v>
      </c>
      <c r="L140" s="149"/>
      <c r="M140" s="152"/>
      <c r="T140" s="153"/>
      <c r="AT140" s="150" t="s">
        <v>127</v>
      </c>
      <c r="AU140" s="150" t="s">
        <v>82</v>
      </c>
      <c r="AV140" s="13" t="s">
        <v>76</v>
      </c>
      <c r="AW140" s="13" t="s">
        <v>26</v>
      </c>
      <c r="AX140" s="13" t="s">
        <v>71</v>
      </c>
      <c r="AY140" s="150" t="s">
        <v>119</v>
      </c>
    </row>
    <row r="141" spans="2:65" s="12" customFormat="1">
      <c r="B141" s="142"/>
      <c r="D141" s="143" t="s">
        <v>127</v>
      </c>
      <c r="E141" s="144" t="s">
        <v>1</v>
      </c>
      <c r="F141" s="145" t="s">
        <v>148</v>
      </c>
      <c r="H141" s="146">
        <v>52</v>
      </c>
      <c r="L141" s="142"/>
      <c r="M141" s="147"/>
      <c r="T141" s="148"/>
      <c r="AT141" s="144" t="s">
        <v>127</v>
      </c>
      <c r="AU141" s="144" t="s">
        <v>82</v>
      </c>
      <c r="AV141" s="12" t="s">
        <v>82</v>
      </c>
      <c r="AW141" s="12" t="s">
        <v>26</v>
      </c>
      <c r="AX141" s="12" t="s">
        <v>71</v>
      </c>
      <c r="AY141" s="144" t="s">
        <v>119</v>
      </c>
    </row>
    <row r="142" spans="2:65" s="12" customFormat="1">
      <c r="B142" s="142"/>
      <c r="D142" s="143" t="s">
        <v>127</v>
      </c>
      <c r="E142" s="144" t="s">
        <v>1</v>
      </c>
      <c r="F142" s="145" t="s">
        <v>149</v>
      </c>
      <c r="H142" s="146">
        <v>58.8</v>
      </c>
      <c r="L142" s="142"/>
      <c r="M142" s="147"/>
      <c r="T142" s="148"/>
      <c r="AT142" s="144" t="s">
        <v>127</v>
      </c>
      <c r="AU142" s="144" t="s">
        <v>82</v>
      </c>
      <c r="AV142" s="12" t="s">
        <v>82</v>
      </c>
      <c r="AW142" s="12" t="s">
        <v>26</v>
      </c>
      <c r="AX142" s="12" t="s">
        <v>71</v>
      </c>
      <c r="AY142" s="144" t="s">
        <v>119</v>
      </c>
    </row>
    <row r="143" spans="2:65" s="14" customFormat="1">
      <c r="B143" s="154"/>
      <c r="D143" s="143" t="s">
        <v>127</v>
      </c>
      <c r="E143" s="155" t="s">
        <v>1</v>
      </c>
      <c r="F143" s="156" t="s">
        <v>150</v>
      </c>
      <c r="H143" s="157">
        <v>110.8</v>
      </c>
      <c r="L143" s="154"/>
      <c r="M143" s="158"/>
      <c r="T143" s="159"/>
      <c r="AT143" s="155" t="s">
        <v>127</v>
      </c>
      <c r="AU143" s="155" t="s">
        <v>82</v>
      </c>
      <c r="AV143" s="14" t="s">
        <v>125</v>
      </c>
      <c r="AW143" s="14" t="s">
        <v>26</v>
      </c>
      <c r="AX143" s="14" t="s">
        <v>76</v>
      </c>
      <c r="AY143" s="155" t="s">
        <v>119</v>
      </c>
    </row>
    <row r="144" spans="2:65" s="1" customFormat="1" ht="24.25" customHeight="1">
      <c r="B144" s="29"/>
      <c r="C144" s="130" t="s">
        <v>151</v>
      </c>
      <c r="D144" s="130" t="s">
        <v>121</v>
      </c>
      <c r="E144" s="131" t="s">
        <v>152</v>
      </c>
      <c r="F144" s="132" t="s">
        <v>153</v>
      </c>
      <c r="G144" s="133" t="s">
        <v>124</v>
      </c>
      <c r="H144" s="134">
        <v>277</v>
      </c>
      <c r="I144" s="135">
        <v>0</v>
      </c>
      <c r="J144" s="135">
        <f>ROUND(I144*H144,2)</f>
        <v>0</v>
      </c>
      <c r="K144" s="136"/>
      <c r="L144" s="29"/>
      <c r="M144" s="137" t="s">
        <v>1</v>
      </c>
      <c r="N144" s="109" t="s">
        <v>36</v>
      </c>
      <c r="O144" s="138">
        <v>0.47899999999999998</v>
      </c>
      <c r="P144" s="138">
        <f>O144*H144</f>
        <v>132.68299999999999</v>
      </c>
      <c r="Q144" s="138">
        <v>8.4999999999999995E-4</v>
      </c>
      <c r="R144" s="138">
        <f>Q144*H144</f>
        <v>0.23544999999999999</v>
      </c>
      <c r="S144" s="138">
        <v>0</v>
      </c>
      <c r="T144" s="139">
        <f>S144*H144</f>
        <v>0</v>
      </c>
      <c r="AR144" s="140" t="s">
        <v>125</v>
      </c>
      <c r="AT144" s="140" t="s">
        <v>121</v>
      </c>
      <c r="AU144" s="140" t="s">
        <v>82</v>
      </c>
      <c r="AY144" s="16" t="s">
        <v>119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6" t="s">
        <v>76</v>
      </c>
      <c r="BK144" s="141">
        <f>ROUND(I144*H144,2)</f>
        <v>0</v>
      </c>
      <c r="BL144" s="16" t="s">
        <v>125</v>
      </c>
      <c r="BM144" s="140" t="s">
        <v>154</v>
      </c>
    </row>
    <row r="145" spans="2:65" s="13" customFormat="1">
      <c r="B145" s="149"/>
      <c r="D145" s="143" t="s">
        <v>127</v>
      </c>
      <c r="E145" s="150" t="s">
        <v>1</v>
      </c>
      <c r="F145" s="151" t="s">
        <v>147</v>
      </c>
      <c r="H145" s="150" t="s">
        <v>1</v>
      </c>
      <c r="L145" s="149"/>
      <c r="M145" s="152"/>
      <c r="T145" s="153"/>
      <c r="AT145" s="150" t="s">
        <v>127</v>
      </c>
      <c r="AU145" s="150" t="s">
        <v>82</v>
      </c>
      <c r="AV145" s="13" t="s">
        <v>76</v>
      </c>
      <c r="AW145" s="13" t="s">
        <v>26</v>
      </c>
      <c r="AX145" s="13" t="s">
        <v>71</v>
      </c>
      <c r="AY145" s="150" t="s">
        <v>119</v>
      </c>
    </row>
    <row r="146" spans="2:65" s="12" customFormat="1">
      <c r="B146" s="142"/>
      <c r="D146" s="143" t="s">
        <v>127</v>
      </c>
      <c r="E146" s="144" t="s">
        <v>1</v>
      </c>
      <c r="F146" s="145" t="s">
        <v>155</v>
      </c>
      <c r="H146" s="146">
        <v>130</v>
      </c>
      <c r="L146" s="142"/>
      <c r="M146" s="147"/>
      <c r="T146" s="148"/>
      <c r="AT146" s="144" t="s">
        <v>127</v>
      </c>
      <c r="AU146" s="144" t="s">
        <v>82</v>
      </c>
      <c r="AV146" s="12" t="s">
        <v>82</v>
      </c>
      <c r="AW146" s="12" t="s">
        <v>26</v>
      </c>
      <c r="AX146" s="12" t="s">
        <v>71</v>
      </c>
      <c r="AY146" s="144" t="s">
        <v>119</v>
      </c>
    </row>
    <row r="147" spans="2:65" s="12" customFormat="1">
      <c r="B147" s="142"/>
      <c r="D147" s="143" t="s">
        <v>127</v>
      </c>
      <c r="E147" s="144" t="s">
        <v>1</v>
      </c>
      <c r="F147" s="145" t="s">
        <v>156</v>
      </c>
      <c r="H147" s="146">
        <v>147</v>
      </c>
      <c r="L147" s="142"/>
      <c r="M147" s="147"/>
      <c r="T147" s="148"/>
      <c r="AT147" s="144" t="s">
        <v>127</v>
      </c>
      <c r="AU147" s="144" t="s">
        <v>82</v>
      </c>
      <c r="AV147" s="12" t="s">
        <v>82</v>
      </c>
      <c r="AW147" s="12" t="s">
        <v>26</v>
      </c>
      <c r="AX147" s="12" t="s">
        <v>71</v>
      </c>
      <c r="AY147" s="144" t="s">
        <v>119</v>
      </c>
    </row>
    <row r="148" spans="2:65" s="14" customFormat="1">
      <c r="B148" s="154"/>
      <c r="D148" s="143" t="s">
        <v>127</v>
      </c>
      <c r="E148" s="155" t="s">
        <v>1</v>
      </c>
      <c r="F148" s="156" t="s">
        <v>150</v>
      </c>
      <c r="H148" s="157">
        <v>277</v>
      </c>
      <c r="L148" s="154"/>
      <c r="M148" s="158"/>
      <c r="T148" s="159"/>
      <c r="AT148" s="155" t="s">
        <v>127</v>
      </c>
      <c r="AU148" s="155" t="s">
        <v>82</v>
      </c>
      <c r="AV148" s="14" t="s">
        <v>125</v>
      </c>
      <c r="AW148" s="14" t="s">
        <v>26</v>
      </c>
      <c r="AX148" s="14" t="s">
        <v>76</v>
      </c>
      <c r="AY148" s="155" t="s">
        <v>119</v>
      </c>
    </row>
    <row r="149" spans="2:65" s="1" customFormat="1" ht="24.25" customHeight="1">
      <c r="B149" s="29"/>
      <c r="C149" s="130" t="s">
        <v>157</v>
      </c>
      <c r="D149" s="130" t="s">
        <v>121</v>
      </c>
      <c r="E149" s="131" t="s">
        <v>158</v>
      </c>
      <c r="F149" s="132" t="s">
        <v>159</v>
      </c>
      <c r="G149" s="133" t="s">
        <v>124</v>
      </c>
      <c r="H149" s="134">
        <v>277</v>
      </c>
      <c r="I149" s="135">
        <v>0</v>
      </c>
      <c r="J149" s="135">
        <f>ROUND(I149*H149,2)</f>
        <v>0</v>
      </c>
      <c r="K149" s="136"/>
      <c r="L149" s="29"/>
      <c r="M149" s="137" t="s">
        <v>1</v>
      </c>
      <c r="N149" s="109" t="s">
        <v>36</v>
      </c>
      <c r="O149" s="138">
        <v>0.32700000000000001</v>
      </c>
      <c r="P149" s="138">
        <f>O149*H149</f>
        <v>90.579000000000008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125</v>
      </c>
      <c r="AT149" s="140" t="s">
        <v>121</v>
      </c>
      <c r="AU149" s="140" t="s">
        <v>82</v>
      </c>
      <c r="AY149" s="16" t="s">
        <v>119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76</v>
      </c>
      <c r="BK149" s="141">
        <f>ROUND(I149*H149,2)</f>
        <v>0</v>
      </c>
      <c r="BL149" s="16" t="s">
        <v>125</v>
      </c>
      <c r="BM149" s="140" t="s">
        <v>160</v>
      </c>
    </row>
    <row r="150" spans="2:65" s="1" customFormat="1" ht="37.9" customHeight="1">
      <c r="B150" s="29"/>
      <c r="C150" s="130" t="s">
        <v>161</v>
      </c>
      <c r="D150" s="130" t="s">
        <v>121</v>
      </c>
      <c r="E150" s="131" t="s">
        <v>162</v>
      </c>
      <c r="F150" s="132" t="s">
        <v>163</v>
      </c>
      <c r="G150" s="133" t="s">
        <v>136</v>
      </c>
      <c r="H150" s="134">
        <v>162.80000000000001</v>
      </c>
      <c r="I150" s="135">
        <v>0</v>
      </c>
      <c r="J150" s="135">
        <f>ROUND(I150*H150,2)</f>
        <v>0</v>
      </c>
      <c r="K150" s="136"/>
      <c r="L150" s="29"/>
      <c r="M150" s="137" t="s">
        <v>1</v>
      </c>
      <c r="N150" s="109" t="s">
        <v>36</v>
      </c>
      <c r="O150" s="138">
        <v>8.6999999999999994E-2</v>
      </c>
      <c r="P150" s="138">
        <f>O150*H150</f>
        <v>14.163600000000001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125</v>
      </c>
      <c r="AT150" s="140" t="s">
        <v>121</v>
      </c>
      <c r="AU150" s="140" t="s">
        <v>82</v>
      </c>
      <c r="AY150" s="16" t="s">
        <v>119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6" t="s">
        <v>76</v>
      </c>
      <c r="BK150" s="141">
        <f>ROUND(I150*H150,2)</f>
        <v>0</v>
      </c>
      <c r="BL150" s="16" t="s">
        <v>125</v>
      </c>
      <c r="BM150" s="140" t="s">
        <v>164</v>
      </c>
    </row>
    <row r="151" spans="2:65" s="12" customFormat="1">
      <c r="B151" s="142"/>
      <c r="D151" s="143" t="s">
        <v>127</v>
      </c>
      <c r="E151" s="144" t="s">
        <v>1</v>
      </c>
      <c r="F151" s="145" t="s">
        <v>165</v>
      </c>
      <c r="H151" s="146">
        <v>162.80000000000001</v>
      </c>
      <c r="L151" s="142"/>
      <c r="M151" s="147"/>
      <c r="T151" s="148"/>
      <c r="AT151" s="144" t="s">
        <v>127</v>
      </c>
      <c r="AU151" s="144" t="s">
        <v>82</v>
      </c>
      <c r="AV151" s="12" t="s">
        <v>82</v>
      </c>
      <c r="AW151" s="12" t="s">
        <v>26</v>
      </c>
      <c r="AX151" s="12" t="s">
        <v>76</v>
      </c>
      <c r="AY151" s="144" t="s">
        <v>119</v>
      </c>
    </row>
    <row r="152" spans="2:65" s="1" customFormat="1" ht="37.9" customHeight="1">
      <c r="B152" s="29"/>
      <c r="C152" s="130" t="s">
        <v>166</v>
      </c>
      <c r="D152" s="130" t="s">
        <v>121</v>
      </c>
      <c r="E152" s="131" t="s">
        <v>167</v>
      </c>
      <c r="F152" s="132" t="s">
        <v>168</v>
      </c>
      <c r="G152" s="133" t="s">
        <v>136</v>
      </c>
      <c r="H152" s="134">
        <v>1628</v>
      </c>
      <c r="I152" s="135">
        <v>0</v>
      </c>
      <c r="J152" s="135">
        <f>ROUND(I152*H152,2)</f>
        <v>0</v>
      </c>
      <c r="K152" s="136"/>
      <c r="L152" s="29"/>
      <c r="M152" s="137" t="s">
        <v>1</v>
      </c>
      <c r="N152" s="109" t="s">
        <v>36</v>
      </c>
      <c r="O152" s="138">
        <v>5.0000000000000001E-3</v>
      </c>
      <c r="P152" s="138">
        <f>O152*H152</f>
        <v>8.14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125</v>
      </c>
      <c r="AT152" s="140" t="s">
        <v>121</v>
      </c>
      <c r="AU152" s="140" t="s">
        <v>82</v>
      </c>
      <c r="AY152" s="16" t="s">
        <v>119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6" t="s">
        <v>76</v>
      </c>
      <c r="BK152" s="141">
        <f>ROUND(I152*H152,2)</f>
        <v>0</v>
      </c>
      <c r="BL152" s="16" t="s">
        <v>125</v>
      </c>
      <c r="BM152" s="140" t="s">
        <v>169</v>
      </c>
    </row>
    <row r="153" spans="2:65" s="12" customFormat="1">
      <c r="B153" s="142"/>
      <c r="D153" s="143" t="s">
        <v>127</v>
      </c>
      <c r="E153" s="144" t="s">
        <v>1</v>
      </c>
      <c r="F153" s="145" t="s">
        <v>170</v>
      </c>
      <c r="H153" s="146">
        <v>1628</v>
      </c>
      <c r="L153" s="142"/>
      <c r="M153" s="147"/>
      <c r="T153" s="148"/>
      <c r="AT153" s="144" t="s">
        <v>127</v>
      </c>
      <c r="AU153" s="144" t="s">
        <v>82</v>
      </c>
      <c r="AV153" s="12" t="s">
        <v>82</v>
      </c>
      <c r="AW153" s="12" t="s">
        <v>26</v>
      </c>
      <c r="AX153" s="12" t="s">
        <v>76</v>
      </c>
      <c r="AY153" s="144" t="s">
        <v>119</v>
      </c>
    </row>
    <row r="154" spans="2:65" s="1" customFormat="1" ht="24.25" customHeight="1">
      <c r="B154" s="29"/>
      <c r="C154" s="130" t="s">
        <v>171</v>
      </c>
      <c r="D154" s="130" t="s">
        <v>121</v>
      </c>
      <c r="E154" s="131" t="s">
        <v>172</v>
      </c>
      <c r="F154" s="132" t="s">
        <v>173</v>
      </c>
      <c r="G154" s="133" t="s">
        <v>136</v>
      </c>
      <c r="H154" s="134">
        <v>162.80000000000001</v>
      </c>
      <c r="I154" s="135">
        <v>0</v>
      </c>
      <c r="J154" s="135">
        <f>ROUND(I154*H154,2)</f>
        <v>0</v>
      </c>
      <c r="K154" s="136"/>
      <c r="L154" s="29"/>
      <c r="M154" s="137" t="s">
        <v>1</v>
      </c>
      <c r="N154" s="109" t="s">
        <v>36</v>
      </c>
      <c r="O154" s="138">
        <v>0.19700000000000001</v>
      </c>
      <c r="P154" s="138">
        <f>O154*H154</f>
        <v>32.071600000000004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125</v>
      </c>
      <c r="AT154" s="140" t="s">
        <v>121</v>
      </c>
      <c r="AU154" s="140" t="s">
        <v>82</v>
      </c>
      <c r="AY154" s="16" t="s">
        <v>119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6" t="s">
        <v>76</v>
      </c>
      <c r="BK154" s="141">
        <f>ROUND(I154*H154,2)</f>
        <v>0</v>
      </c>
      <c r="BL154" s="16" t="s">
        <v>125</v>
      </c>
      <c r="BM154" s="140" t="s">
        <v>174</v>
      </c>
    </row>
    <row r="155" spans="2:65" s="12" customFormat="1">
      <c r="B155" s="142"/>
      <c r="D155" s="143" t="s">
        <v>127</v>
      </c>
      <c r="E155" s="144" t="s">
        <v>1</v>
      </c>
      <c r="F155" s="145" t="s">
        <v>175</v>
      </c>
      <c r="H155" s="146">
        <v>162.80000000000001</v>
      </c>
      <c r="L155" s="142"/>
      <c r="M155" s="147"/>
      <c r="T155" s="148"/>
      <c r="AT155" s="144" t="s">
        <v>127</v>
      </c>
      <c r="AU155" s="144" t="s">
        <v>82</v>
      </c>
      <c r="AV155" s="12" t="s">
        <v>82</v>
      </c>
      <c r="AW155" s="12" t="s">
        <v>26</v>
      </c>
      <c r="AX155" s="12" t="s">
        <v>76</v>
      </c>
      <c r="AY155" s="144" t="s">
        <v>119</v>
      </c>
    </row>
    <row r="156" spans="2:65" s="1" customFormat="1" ht="33" customHeight="1">
      <c r="B156" s="29"/>
      <c r="C156" s="130" t="s">
        <v>176</v>
      </c>
      <c r="D156" s="130" t="s">
        <v>121</v>
      </c>
      <c r="E156" s="131" t="s">
        <v>177</v>
      </c>
      <c r="F156" s="132" t="s">
        <v>178</v>
      </c>
      <c r="G156" s="133" t="s">
        <v>179</v>
      </c>
      <c r="H156" s="134">
        <v>301.18</v>
      </c>
      <c r="I156" s="135">
        <v>0</v>
      </c>
      <c r="J156" s="135">
        <f>ROUND(I156*H156,2)</f>
        <v>0</v>
      </c>
      <c r="K156" s="136"/>
      <c r="L156" s="29"/>
      <c r="M156" s="137" t="s">
        <v>1</v>
      </c>
      <c r="N156" s="109" t="s">
        <v>36</v>
      </c>
      <c r="O156" s="138">
        <v>0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125</v>
      </c>
      <c r="AT156" s="140" t="s">
        <v>121</v>
      </c>
      <c r="AU156" s="140" t="s">
        <v>82</v>
      </c>
      <c r="AY156" s="16" t="s">
        <v>119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6" t="s">
        <v>76</v>
      </c>
      <c r="BK156" s="141">
        <f>ROUND(I156*H156,2)</f>
        <v>0</v>
      </c>
      <c r="BL156" s="16" t="s">
        <v>125</v>
      </c>
      <c r="BM156" s="140" t="s">
        <v>180</v>
      </c>
    </row>
    <row r="157" spans="2:65" s="12" customFormat="1">
      <c r="B157" s="142"/>
      <c r="D157" s="143" t="s">
        <v>127</v>
      </c>
      <c r="E157" s="144" t="s">
        <v>1</v>
      </c>
      <c r="F157" s="145" t="s">
        <v>181</v>
      </c>
      <c r="H157" s="146">
        <v>301.18</v>
      </c>
      <c r="L157" s="142"/>
      <c r="M157" s="147"/>
      <c r="T157" s="148"/>
      <c r="AT157" s="144" t="s">
        <v>127</v>
      </c>
      <c r="AU157" s="144" t="s">
        <v>82</v>
      </c>
      <c r="AV157" s="12" t="s">
        <v>82</v>
      </c>
      <c r="AW157" s="12" t="s">
        <v>26</v>
      </c>
      <c r="AX157" s="12" t="s">
        <v>76</v>
      </c>
      <c r="AY157" s="144" t="s">
        <v>119</v>
      </c>
    </row>
    <row r="158" spans="2:65" s="1" customFormat="1" ht="16.5" customHeight="1">
      <c r="B158" s="29"/>
      <c r="C158" s="130" t="s">
        <v>8</v>
      </c>
      <c r="D158" s="130" t="s">
        <v>121</v>
      </c>
      <c r="E158" s="131" t="s">
        <v>182</v>
      </c>
      <c r="F158" s="132" t="s">
        <v>183</v>
      </c>
      <c r="G158" s="133" t="s">
        <v>136</v>
      </c>
      <c r="H158" s="134">
        <v>64.599999999999994</v>
      </c>
      <c r="I158" s="135">
        <v>0</v>
      </c>
      <c r="J158" s="135">
        <f>ROUND(I158*H158,2)</f>
        <v>0</v>
      </c>
      <c r="K158" s="136"/>
      <c r="L158" s="29"/>
      <c r="M158" s="137" t="s">
        <v>1</v>
      </c>
      <c r="N158" s="109" t="s">
        <v>36</v>
      </c>
      <c r="O158" s="138">
        <v>5.3999999999999999E-2</v>
      </c>
      <c r="P158" s="138">
        <f>O158*H158</f>
        <v>3.4883999999999995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125</v>
      </c>
      <c r="AT158" s="140" t="s">
        <v>121</v>
      </c>
      <c r="AU158" s="140" t="s">
        <v>82</v>
      </c>
      <c r="AY158" s="16" t="s">
        <v>119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6" t="s">
        <v>76</v>
      </c>
      <c r="BK158" s="141">
        <f>ROUND(I158*H158,2)</f>
        <v>0</v>
      </c>
      <c r="BL158" s="16" t="s">
        <v>125</v>
      </c>
      <c r="BM158" s="140" t="s">
        <v>184</v>
      </c>
    </row>
    <row r="159" spans="2:65" s="12" customFormat="1">
      <c r="B159" s="142"/>
      <c r="D159" s="143" t="s">
        <v>127</v>
      </c>
      <c r="E159" s="144" t="s">
        <v>1</v>
      </c>
      <c r="F159" s="145" t="s">
        <v>185</v>
      </c>
      <c r="H159" s="146">
        <v>64.599999999999994</v>
      </c>
      <c r="L159" s="142"/>
      <c r="M159" s="147"/>
      <c r="T159" s="148"/>
      <c r="AT159" s="144" t="s">
        <v>127</v>
      </c>
      <c r="AU159" s="144" t="s">
        <v>82</v>
      </c>
      <c r="AV159" s="12" t="s">
        <v>82</v>
      </c>
      <c r="AW159" s="12" t="s">
        <v>26</v>
      </c>
      <c r="AX159" s="12" t="s">
        <v>76</v>
      </c>
      <c r="AY159" s="144" t="s">
        <v>119</v>
      </c>
    </row>
    <row r="160" spans="2:65" s="1" customFormat="1" ht="24.25" customHeight="1">
      <c r="B160" s="29"/>
      <c r="C160" s="130" t="s">
        <v>186</v>
      </c>
      <c r="D160" s="130" t="s">
        <v>121</v>
      </c>
      <c r="E160" s="131" t="s">
        <v>187</v>
      </c>
      <c r="F160" s="132" t="s">
        <v>188</v>
      </c>
      <c r="G160" s="133" t="s">
        <v>136</v>
      </c>
      <c r="H160" s="134">
        <v>89.2</v>
      </c>
      <c r="I160" s="135">
        <v>0</v>
      </c>
      <c r="J160" s="135">
        <f>ROUND(I160*H160,2)</f>
        <v>0</v>
      </c>
      <c r="K160" s="136"/>
      <c r="L160" s="29"/>
      <c r="M160" s="137" t="s">
        <v>1</v>
      </c>
      <c r="N160" s="109" t="s">
        <v>36</v>
      </c>
      <c r="O160" s="138">
        <v>0.32800000000000001</v>
      </c>
      <c r="P160" s="138">
        <f>O160*H160</f>
        <v>29.257600000000004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125</v>
      </c>
      <c r="AT160" s="140" t="s">
        <v>121</v>
      </c>
      <c r="AU160" s="140" t="s">
        <v>82</v>
      </c>
      <c r="AY160" s="16" t="s">
        <v>119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6" t="s">
        <v>76</v>
      </c>
      <c r="BK160" s="141">
        <f>ROUND(I160*H160,2)</f>
        <v>0</v>
      </c>
      <c r="BL160" s="16" t="s">
        <v>125</v>
      </c>
      <c r="BM160" s="140" t="s">
        <v>189</v>
      </c>
    </row>
    <row r="161" spans="2:65" s="13" customFormat="1">
      <c r="B161" s="149"/>
      <c r="D161" s="143" t="s">
        <v>127</v>
      </c>
      <c r="E161" s="150" t="s">
        <v>1</v>
      </c>
      <c r="F161" s="151" t="s">
        <v>147</v>
      </c>
      <c r="H161" s="150" t="s">
        <v>1</v>
      </c>
      <c r="L161" s="149"/>
      <c r="M161" s="152"/>
      <c r="T161" s="153"/>
      <c r="AT161" s="150" t="s">
        <v>127</v>
      </c>
      <c r="AU161" s="150" t="s">
        <v>82</v>
      </c>
      <c r="AV161" s="13" t="s">
        <v>76</v>
      </c>
      <c r="AW161" s="13" t="s">
        <v>26</v>
      </c>
      <c r="AX161" s="13" t="s">
        <v>71</v>
      </c>
      <c r="AY161" s="150" t="s">
        <v>119</v>
      </c>
    </row>
    <row r="162" spans="2:65" s="12" customFormat="1">
      <c r="B162" s="142"/>
      <c r="D162" s="143" t="s">
        <v>127</v>
      </c>
      <c r="E162" s="144" t="s">
        <v>1</v>
      </c>
      <c r="F162" s="145" t="s">
        <v>190</v>
      </c>
      <c r="H162" s="146">
        <v>43</v>
      </c>
      <c r="L162" s="142"/>
      <c r="M162" s="147"/>
      <c r="T162" s="148"/>
      <c r="AT162" s="144" t="s">
        <v>127</v>
      </c>
      <c r="AU162" s="144" t="s">
        <v>82</v>
      </c>
      <c r="AV162" s="12" t="s">
        <v>82</v>
      </c>
      <c r="AW162" s="12" t="s">
        <v>26</v>
      </c>
      <c r="AX162" s="12" t="s">
        <v>71</v>
      </c>
      <c r="AY162" s="144" t="s">
        <v>119</v>
      </c>
    </row>
    <row r="163" spans="2:65" s="12" customFormat="1">
      <c r="B163" s="142"/>
      <c r="D163" s="143" t="s">
        <v>127</v>
      </c>
      <c r="E163" s="144" t="s">
        <v>1</v>
      </c>
      <c r="F163" s="145" t="s">
        <v>191</v>
      </c>
      <c r="H163" s="146">
        <v>46.2</v>
      </c>
      <c r="L163" s="142"/>
      <c r="M163" s="147"/>
      <c r="T163" s="148"/>
      <c r="AT163" s="144" t="s">
        <v>127</v>
      </c>
      <c r="AU163" s="144" t="s">
        <v>82</v>
      </c>
      <c r="AV163" s="12" t="s">
        <v>82</v>
      </c>
      <c r="AW163" s="12" t="s">
        <v>26</v>
      </c>
      <c r="AX163" s="12" t="s">
        <v>71</v>
      </c>
      <c r="AY163" s="144" t="s">
        <v>119</v>
      </c>
    </row>
    <row r="164" spans="2:65" s="14" customFormat="1">
      <c r="B164" s="154"/>
      <c r="D164" s="143" t="s">
        <v>127</v>
      </c>
      <c r="E164" s="155" t="s">
        <v>1</v>
      </c>
      <c r="F164" s="156" t="s">
        <v>150</v>
      </c>
      <c r="H164" s="157">
        <v>89.2</v>
      </c>
      <c r="L164" s="154"/>
      <c r="M164" s="158"/>
      <c r="T164" s="159"/>
      <c r="AT164" s="155" t="s">
        <v>127</v>
      </c>
      <c r="AU164" s="155" t="s">
        <v>82</v>
      </c>
      <c r="AV164" s="14" t="s">
        <v>125</v>
      </c>
      <c r="AW164" s="14" t="s">
        <v>26</v>
      </c>
      <c r="AX164" s="14" t="s">
        <v>76</v>
      </c>
      <c r="AY164" s="155" t="s">
        <v>119</v>
      </c>
    </row>
    <row r="165" spans="2:65" s="1" customFormat="1" ht="16.5" customHeight="1">
      <c r="B165" s="29"/>
      <c r="C165" s="160" t="s">
        <v>192</v>
      </c>
      <c r="D165" s="160" t="s">
        <v>193</v>
      </c>
      <c r="E165" s="161" t="s">
        <v>194</v>
      </c>
      <c r="F165" s="162" t="s">
        <v>195</v>
      </c>
      <c r="G165" s="163" t="s">
        <v>179</v>
      </c>
      <c r="H165" s="164">
        <v>131.91200000000001</v>
      </c>
      <c r="I165" s="165">
        <v>0</v>
      </c>
      <c r="J165" s="165">
        <f>ROUND(I165*H165,2)</f>
        <v>0</v>
      </c>
      <c r="K165" s="166"/>
      <c r="L165" s="167"/>
      <c r="M165" s="168" t="s">
        <v>1</v>
      </c>
      <c r="N165" s="169" t="s">
        <v>36</v>
      </c>
      <c r="O165" s="138">
        <v>0</v>
      </c>
      <c r="P165" s="138">
        <f>O165*H165</f>
        <v>0</v>
      </c>
      <c r="Q165" s="138">
        <v>1</v>
      </c>
      <c r="R165" s="138">
        <f>Q165*H165</f>
        <v>131.91200000000001</v>
      </c>
      <c r="S165" s="138">
        <v>0</v>
      </c>
      <c r="T165" s="139">
        <f>S165*H165</f>
        <v>0</v>
      </c>
      <c r="AR165" s="140" t="s">
        <v>161</v>
      </c>
      <c r="AT165" s="140" t="s">
        <v>193</v>
      </c>
      <c r="AU165" s="140" t="s">
        <v>82</v>
      </c>
      <c r="AY165" s="16" t="s">
        <v>119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6" t="s">
        <v>76</v>
      </c>
      <c r="BK165" s="141">
        <f>ROUND(I165*H165,2)</f>
        <v>0</v>
      </c>
      <c r="BL165" s="16" t="s">
        <v>125</v>
      </c>
      <c r="BM165" s="140" t="s">
        <v>196</v>
      </c>
    </row>
    <row r="166" spans="2:65" s="13" customFormat="1">
      <c r="B166" s="149"/>
      <c r="D166" s="143" t="s">
        <v>127</v>
      </c>
      <c r="E166" s="150" t="s">
        <v>1</v>
      </c>
      <c r="F166" s="151" t="s">
        <v>147</v>
      </c>
      <c r="H166" s="150" t="s">
        <v>1</v>
      </c>
      <c r="L166" s="149"/>
      <c r="M166" s="152"/>
      <c r="T166" s="153"/>
      <c r="AT166" s="150" t="s">
        <v>127</v>
      </c>
      <c r="AU166" s="150" t="s">
        <v>82</v>
      </c>
      <c r="AV166" s="13" t="s">
        <v>76</v>
      </c>
      <c r="AW166" s="13" t="s">
        <v>26</v>
      </c>
      <c r="AX166" s="13" t="s">
        <v>71</v>
      </c>
      <c r="AY166" s="150" t="s">
        <v>119</v>
      </c>
    </row>
    <row r="167" spans="2:65" s="12" customFormat="1">
      <c r="B167" s="142"/>
      <c r="D167" s="143" t="s">
        <v>127</v>
      </c>
      <c r="E167" s="144" t="s">
        <v>1</v>
      </c>
      <c r="F167" s="145" t="s">
        <v>197</v>
      </c>
      <c r="H167" s="146">
        <v>30.271999999999998</v>
      </c>
      <c r="L167" s="142"/>
      <c r="M167" s="147"/>
      <c r="T167" s="148"/>
      <c r="AT167" s="144" t="s">
        <v>127</v>
      </c>
      <c r="AU167" s="144" t="s">
        <v>82</v>
      </c>
      <c r="AV167" s="12" t="s">
        <v>82</v>
      </c>
      <c r="AW167" s="12" t="s">
        <v>26</v>
      </c>
      <c r="AX167" s="12" t="s">
        <v>71</v>
      </c>
      <c r="AY167" s="144" t="s">
        <v>119</v>
      </c>
    </row>
    <row r="168" spans="2:65" s="12" customFormat="1">
      <c r="B168" s="142"/>
      <c r="D168" s="143" t="s">
        <v>127</v>
      </c>
      <c r="E168" s="144" t="s">
        <v>1</v>
      </c>
      <c r="F168" s="145" t="s">
        <v>198</v>
      </c>
      <c r="H168" s="146">
        <v>101.64</v>
      </c>
      <c r="L168" s="142"/>
      <c r="M168" s="147"/>
      <c r="T168" s="148"/>
      <c r="AT168" s="144" t="s">
        <v>127</v>
      </c>
      <c r="AU168" s="144" t="s">
        <v>82</v>
      </c>
      <c r="AV168" s="12" t="s">
        <v>82</v>
      </c>
      <c r="AW168" s="12" t="s">
        <v>26</v>
      </c>
      <c r="AX168" s="12" t="s">
        <v>71</v>
      </c>
      <c r="AY168" s="144" t="s">
        <v>119</v>
      </c>
    </row>
    <row r="169" spans="2:65" s="14" customFormat="1">
      <c r="B169" s="154"/>
      <c r="D169" s="143" t="s">
        <v>127</v>
      </c>
      <c r="E169" s="155" t="s">
        <v>1</v>
      </c>
      <c r="F169" s="156" t="s">
        <v>150</v>
      </c>
      <c r="H169" s="157">
        <v>131.91200000000001</v>
      </c>
      <c r="L169" s="154"/>
      <c r="M169" s="158"/>
      <c r="T169" s="159"/>
      <c r="AT169" s="155" t="s">
        <v>127</v>
      </c>
      <c r="AU169" s="155" t="s">
        <v>82</v>
      </c>
      <c r="AV169" s="14" t="s">
        <v>125</v>
      </c>
      <c r="AW169" s="14" t="s">
        <v>26</v>
      </c>
      <c r="AX169" s="14" t="s">
        <v>76</v>
      </c>
      <c r="AY169" s="155" t="s">
        <v>119</v>
      </c>
    </row>
    <row r="170" spans="2:65" s="1" customFormat="1" ht="24.25" customHeight="1">
      <c r="B170" s="29"/>
      <c r="C170" s="130" t="s">
        <v>199</v>
      </c>
      <c r="D170" s="130" t="s">
        <v>121</v>
      </c>
      <c r="E170" s="131" t="s">
        <v>200</v>
      </c>
      <c r="F170" s="132" t="s">
        <v>201</v>
      </c>
      <c r="G170" s="133" t="s">
        <v>124</v>
      </c>
      <c r="H170" s="134">
        <v>250</v>
      </c>
      <c r="I170" s="135">
        <v>0</v>
      </c>
      <c r="J170" s="135">
        <f>ROUND(I170*H170,2)</f>
        <v>0</v>
      </c>
      <c r="K170" s="136"/>
      <c r="L170" s="29"/>
      <c r="M170" s="137" t="s">
        <v>1</v>
      </c>
      <c r="N170" s="109" t="s">
        <v>36</v>
      </c>
      <c r="O170" s="138">
        <v>1.9E-2</v>
      </c>
      <c r="P170" s="138">
        <f>O170*H170</f>
        <v>4.75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125</v>
      </c>
      <c r="AT170" s="140" t="s">
        <v>121</v>
      </c>
      <c r="AU170" s="140" t="s">
        <v>82</v>
      </c>
      <c r="AY170" s="16" t="s">
        <v>119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6" t="s">
        <v>76</v>
      </c>
      <c r="BK170" s="141">
        <f>ROUND(I170*H170,2)</f>
        <v>0</v>
      </c>
      <c r="BL170" s="16" t="s">
        <v>125</v>
      </c>
      <c r="BM170" s="140" t="s">
        <v>202</v>
      </c>
    </row>
    <row r="171" spans="2:65" s="12" customFormat="1">
      <c r="B171" s="142"/>
      <c r="D171" s="143" t="s">
        <v>127</v>
      </c>
      <c r="E171" s="144" t="s">
        <v>1</v>
      </c>
      <c r="F171" s="145" t="s">
        <v>203</v>
      </c>
      <c r="H171" s="146">
        <v>250</v>
      </c>
      <c r="L171" s="142"/>
      <c r="M171" s="147"/>
      <c r="T171" s="148"/>
      <c r="AT171" s="144" t="s">
        <v>127</v>
      </c>
      <c r="AU171" s="144" t="s">
        <v>82</v>
      </c>
      <c r="AV171" s="12" t="s">
        <v>82</v>
      </c>
      <c r="AW171" s="12" t="s">
        <v>26</v>
      </c>
      <c r="AX171" s="12" t="s">
        <v>76</v>
      </c>
      <c r="AY171" s="144" t="s">
        <v>119</v>
      </c>
    </row>
    <row r="172" spans="2:65" s="1" customFormat="1" ht="24.25" customHeight="1">
      <c r="B172" s="29"/>
      <c r="C172" s="130" t="s">
        <v>204</v>
      </c>
      <c r="D172" s="130" t="s">
        <v>121</v>
      </c>
      <c r="E172" s="131" t="s">
        <v>205</v>
      </c>
      <c r="F172" s="132" t="s">
        <v>206</v>
      </c>
      <c r="G172" s="133" t="s">
        <v>124</v>
      </c>
      <c r="H172" s="134">
        <v>150</v>
      </c>
      <c r="I172" s="135">
        <v>0</v>
      </c>
      <c r="J172" s="135">
        <f>ROUND(I172*H172,2)</f>
        <v>0</v>
      </c>
      <c r="K172" s="136"/>
      <c r="L172" s="29"/>
      <c r="M172" s="137" t="s">
        <v>1</v>
      </c>
      <c r="N172" s="109" t="s">
        <v>36</v>
      </c>
      <c r="O172" s="138">
        <v>0.08</v>
      </c>
      <c r="P172" s="138">
        <f>O172*H172</f>
        <v>12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125</v>
      </c>
      <c r="AT172" s="140" t="s">
        <v>121</v>
      </c>
      <c r="AU172" s="140" t="s">
        <v>82</v>
      </c>
      <c r="AY172" s="16" t="s">
        <v>119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6" t="s">
        <v>76</v>
      </c>
      <c r="BK172" s="141">
        <f>ROUND(I172*H172,2)</f>
        <v>0</v>
      </c>
      <c r="BL172" s="16" t="s">
        <v>125</v>
      </c>
      <c r="BM172" s="140" t="s">
        <v>207</v>
      </c>
    </row>
    <row r="173" spans="2:65" s="12" customFormat="1">
      <c r="B173" s="142"/>
      <c r="D173" s="143" t="s">
        <v>127</v>
      </c>
      <c r="E173" s="144" t="s">
        <v>1</v>
      </c>
      <c r="F173" s="145" t="s">
        <v>208</v>
      </c>
      <c r="H173" s="146">
        <v>150</v>
      </c>
      <c r="L173" s="142"/>
      <c r="M173" s="147"/>
      <c r="T173" s="148"/>
      <c r="AT173" s="144" t="s">
        <v>127</v>
      </c>
      <c r="AU173" s="144" t="s">
        <v>82</v>
      </c>
      <c r="AV173" s="12" t="s">
        <v>82</v>
      </c>
      <c r="AW173" s="12" t="s">
        <v>26</v>
      </c>
      <c r="AX173" s="12" t="s">
        <v>76</v>
      </c>
      <c r="AY173" s="144" t="s">
        <v>119</v>
      </c>
    </row>
    <row r="174" spans="2:65" s="11" customFormat="1" ht="22.9" customHeight="1">
      <c r="B174" s="119"/>
      <c r="D174" s="120" t="s">
        <v>70</v>
      </c>
      <c r="E174" s="128" t="s">
        <v>125</v>
      </c>
      <c r="F174" s="128" t="s">
        <v>209</v>
      </c>
      <c r="J174" s="129">
        <f>BK174</f>
        <v>0</v>
      </c>
      <c r="L174" s="119"/>
      <c r="M174" s="123"/>
      <c r="P174" s="124">
        <f>SUM(P175:P179)</f>
        <v>36.612000000000002</v>
      </c>
      <c r="R174" s="124">
        <f>SUM(R175:R179)</f>
        <v>40.840632000000006</v>
      </c>
      <c r="T174" s="125">
        <f>SUM(T175:T179)</f>
        <v>0</v>
      </c>
      <c r="AR174" s="120" t="s">
        <v>76</v>
      </c>
      <c r="AT174" s="126" t="s">
        <v>70</v>
      </c>
      <c r="AU174" s="126" t="s">
        <v>76</v>
      </c>
      <c r="AY174" s="120" t="s">
        <v>119</v>
      </c>
      <c r="BK174" s="127">
        <f>SUM(BK175:BK179)</f>
        <v>0</v>
      </c>
    </row>
    <row r="175" spans="2:65" s="1" customFormat="1" ht="24.25" customHeight="1">
      <c r="B175" s="29"/>
      <c r="C175" s="130" t="s">
        <v>210</v>
      </c>
      <c r="D175" s="130" t="s">
        <v>121</v>
      </c>
      <c r="E175" s="131" t="s">
        <v>211</v>
      </c>
      <c r="F175" s="132" t="s">
        <v>212</v>
      </c>
      <c r="G175" s="133" t="s">
        <v>136</v>
      </c>
      <c r="H175" s="134">
        <v>21.6</v>
      </c>
      <c r="I175" s="135">
        <v>0</v>
      </c>
      <c r="J175" s="135">
        <f>ROUND(I175*H175,2)</f>
        <v>0</v>
      </c>
      <c r="K175" s="136"/>
      <c r="L175" s="29"/>
      <c r="M175" s="137" t="s">
        <v>1</v>
      </c>
      <c r="N175" s="109" t="s">
        <v>36</v>
      </c>
      <c r="O175" s="138">
        <v>1.6950000000000001</v>
      </c>
      <c r="P175" s="138">
        <f>O175*H175</f>
        <v>36.612000000000002</v>
      </c>
      <c r="Q175" s="138">
        <v>1.8907700000000001</v>
      </c>
      <c r="R175" s="138">
        <f>Q175*H175</f>
        <v>40.840632000000006</v>
      </c>
      <c r="S175" s="138">
        <v>0</v>
      </c>
      <c r="T175" s="139">
        <f>S175*H175</f>
        <v>0</v>
      </c>
      <c r="AR175" s="140" t="s">
        <v>125</v>
      </c>
      <c r="AT175" s="140" t="s">
        <v>121</v>
      </c>
      <c r="AU175" s="140" t="s">
        <v>82</v>
      </c>
      <c r="AY175" s="16" t="s">
        <v>119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6" t="s">
        <v>76</v>
      </c>
      <c r="BK175" s="141">
        <f>ROUND(I175*H175,2)</f>
        <v>0</v>
      </c>
      <c r="BL175" s="16" t="s">
        <v>125</v>
      </c>
      <c r="BM175" s="140" t="s">
        <v>213</v>
      </c>
    </row>
    <row r="176" spans="2:65" s="13" customFormat="1">
      <c r="B176" s="149"/>
      <c r="D176" s="143" t="s">
        <v>127</v>
      </c>
      <c r="E176" s="150" t="s">
        <v>1</v>
      </c>
      <c r="F176" s="151" t="s">
        <v>147</v>
      </c>
      <c r="H176" s="150" t="s">
        <v>1</v>
      </c>
      <c r="L176" s="149"/>
      <c r="M176" s="152"/>
      <c r="T176" s="153"/>
      <c r="AT176" s="150" t="s">
        <v>127</v>
      </c>
      <c r="AU176" s="150" t="s">
        <v>82</v>
      </c>
      <c r="AV176" s="13" t="s">
        <v>76</v>
      </c>
      <c r="AW176" s="13" t="s">
        <v>26</v>
      </c>
      <c r="AX176" s="13" t="s">
        <v>71</v>
      </c>
      <c r="AY176" s="150" t="s">
        <v>119</v>
      </c>
    </row>
    <row r="177" spans="2:65" s="12" customFormat="1">
      <c r="B177" s="142"/>
      <c r="D177" s="143" t="s">
        <v>127</v>
      </c>
      <c r="E177" s="144" t="s">
        <v>1</v>
      </c>
      <c r="F177" s="145" t="s">
        <v>214</v>
      </c>
      <c r="H177" s="146">
        <v>9</v>
      </c>
      <c r="L177" s="142"/>
      <c r="M177" s="147"/>
      <c r="T177" s="148"/>
      <c r="AT177" s="144" t="s">
        <v>127</v>
      </c>
      <c r="AU177" s="144" t="s">
        <v>82</v>
      </c>
      <c r="AV177" s="12" t="s">
        <v>82</v>
      </c>
      <c r="AW177" s="12" t="s">
        <v>26</v>
      </c>
      <c r="AX177" s="12" t="s">
        <v>71</v>
      </c>
      <c r="AY177" s="144" t="s">
        <v>119</v>
      </c>
    </row>
    <row r="178" spans="2:65" s="12" customFormat="1">
      <c r="B178" s="142"/>
      <c r="D178" s="143" t="s">
        <v>127</v>
      </c>
      <c r="E178" s="144" t="s">
        <v>1</v>
      </c>
      <c r="F178" s="145" t="s">
        <v>215</v>
      </c>
      <c r="H178" s="146">
        <v>12.6</v>
      </c>
      <c r="L178" s="142"/>
      <c r="M178" s="147"/>
      <c r="T178" s="148"/>
      <c r="AT178" s="144" t="s">
        <v>127</v>
      </c>
      <c r="AU178" s="144" t="s">
        <v>82</v>
      </c>
      <c r="AV178" s="12" t="s">
        <v>82</v>
      </c>
      <c r="AW178" s="12" t="s">
        <v>26</v>
      </c>
      <c r="AX178" s="12" t="s">
        <v>71</v>
      </c>
      <c r="AY178" s="144" t="s">
        <v>119</v>
      </c>
    </row>
    <row r="179" spans="2:65" s="14" customFormat="1">
      <c r="B179" s="154"/>
      <c r="D179" s="143" t="s">
        <v>127</v>
      </c>
      <c r="E179" s="155" t="s">
        <v>1</v>
      </c>
      <c r="F179" s="156" t="s">
        <v>150</v>
      </c>
      <c r="H179" s="157">
        <v>21.6</v>
      </c>
      <c r="L179" s="154"/>
      <c r="M179" s="158"/>
      <c r="T179" s="159"/>
      <c r="AT179" s="155" t="s">
        <v>127</v>
      </c>
      <c r="AU179" s="155" t="s">
        <v>82</v>
      </c>
      <c r="AV179" s="14" t="s">
        <v>125</v>
      </c>
      <c r="AW179" s="14" t="s">
        <v>26</v>
      </c>
      <c r="AX179" s="14" t="s">
        <v>76</v>
      </c>
      <c r="AY179" s="155" t="s">
        <v>119</v>
      </c>
    </row>
    <row r="180" spans="2:65" s="11" customFormat="1" ht="22.9" customHeight="1">
      <c r="B180" s="119"/>
      <c r="D180" s="120" t="s">
        <v>70</v>
      </c>
      <c r="E180" s="128" t="s">
        <v>161</v>
      </c>
      <c r="F180" s="128" t="s">
        <v>216</v>
      </c>
      <c r="J180" s="129">
        <f>BK180</f>
        <v>0</v>
      </c>
      <c r="L180" s="119"/>
      <c r="M180" s="123"/>
      <c r="P180" s="124">
        <f>SUM(P181:P184)</f>
        <v>15.97</v>
      </c>
      <c r="R180" s="124">
        <f>SUM(R181:R184)</f>
        <v>0.16597999999999999</v>
      </c>
      <c r="T180" s="125">
        <f>SUM(T181:T184)</f>
        <v>0</v>
      </c>
      <c r="AR180" s="120" t="s">
        <v>76</v>
      </c>
      <c r="AT180" s="126" t="s">
        <v>70</v>
      </c>
      <c r="AU180" s="126" t="s">
        <v>76</v>
      </c>
      <c r="AY180" s="120" t="s">
        <v>119</v>
      </c>
      <c r="BK180" s="127">
        <f>SUM(BK181:BK184)</f>
        <v>0</v>
      </c>
    </row>
    <row r="181" spans="2:65" s="1" customFormat="1" ht="24.25" customHeight="1">
      <c r="B181" s="29"/>
      <c r="C181" s="130" t="s">
        <v>217</v>
      </c>
      <c r="D181" s="130" t="s">
        <v>121</v>
      </c>
      <c r="E181" s="131" t="s">
        <v>218</v>
      </c>
      <c r="F181" s="132" t="s">
        <v>219</v>
      </c>
      <c r="G181" s="133" t="s">
        <v>220</v>
      </c>
      <c r="H181" s="134">
        <v>60</v>
      </c>
      <c r="I181" s="135">
        <v>0</v>
      </c>
      <c r="J181" s="135">
        <f>ROUND(I181*H181,2)</f>
        <v>0</v>
      </c>
      <c r="K181" s="136"/>
      <c r="L181" s="29"/>
      <c r="M181" s="137" t="s">
        <v>1</v>
      </c>
      <c r="N181" s="109" t="s">
        <v>36</v>
      </c>
      <c r="O181" s="138">
        <v>0.25800000000000001</v>
      </c>
      <c r="P181" s="138">
        <f>O181*H181</f>
        <v>15.48</v>
      </c>
      <c r="Q181" s="138">
        <v>2.7599999999999999E-3</v>
      </c>
      <c r="R181" s="138">
        <f>Q181*H181</f>
        <v>0.1656</v>
      </c>
      <c r="S181" s="138">
        <v>0</v>
      </c>
      <c r="T181" s="139">
        <f>S181*H181</f>
        <v>0</v>
      </c>
      <c r="AR181" s="140" t="s">
        <v>125</v>
      </c>
      <c r="AT181" s="140" t="s">
        <v>121</v>
      </c>
      <c r="AU181" s="140" t="s">
        <v>82</v>
      </c>
      <c r="AY181" s="16" t="s">
        <v>119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6" t="s">
        <v>76</v>
      </c>
      <c r="BK181" s="141">
        <f>ROUND(I181*H181,2)</f>
        <v>0</v>
      </c>
      <c r="BL181" s="16" t="s">
        <v>125</v>
      </c>
      <c r="BM181" s="140" t="s">
        <v>221</v>
      </c>
    </row>
    <row r="182" spans="2:65" s="12" customFormat="1">
      <c r="B182" s="142"/>
      <c r="D182" s="143" t="s">
        <v>127</v>
      </c>
      <c r="E182" s="144" t="s">
        <v>1</v>
      </c>
      <c r="F182" s="145" t="s">
        <v>222</v>
      </c>
      <c r="H182" s="146">
        <v>60</v>
      </c>
      <c r="L182" s="142"/>
      <c r="M182" s="147"/>
      <c r="T182" s="148"/>
      <c r="AT182" s="144" t="s">
        <v>127</v>
      </c>
      <c r="AU182" s="144" t="s">
        <v>82</v>
      </c>
      <c r="AV182" s="12" t="s">
        <v>82</v>
      </c>
      <c r="AW182" s="12" t="s">
        <v>26</v>
      </c>
      <c r="AX182" s="12" t="s">
        <v>76</v>
      </c>
      <c r="AY182" s="144" t="s">
        <v>119</v>
      </c>
    </row>
    <row r="183" spans="2:65" s="1" customFormat="1" ht="16.5" customHeight="1">
      <c r="B183" s="29"/>
      <c r="C183" s="130" t="s">
        <v>223</v>
      </c>
      <c r="D183" s="130" t="s">
        <v>121</v>
      </c>
      <c r="E183" s="131" t="s">
        <v>224</v>
      </c>
      <c r="F183" s="132" t="s">
        <v>225</v>
      </c>
      <c r="G183" s="133" t="s">
        <v>226</v>
      </c>
      <c r="H183" s="134">
        <v>1</v>
      </c>
      <c r="I183" s="135">
        <v>0</v>
      </c>
      <c r="J183" s="135">
        <f>ROUND(I183*H183,2)</f>
        <v>0</v>
      </c>
      <c r="K183" s="136"/>
      <c r="L183" s="29"/>
      <c r="M183" s="137" t="s">
        <v>1</v>
      </c>
      <c r="N183" s="109" t="s">
        <v>36</v>
      </c>
      <c r="O183" s="138">
        <v>0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125</v>
      </c>
      <c r="AT183" s="140" t="s">
        <v>121</v>
      </c>
      <c r="AU183" s="140" t="s">
        <v>82</v>
      </c>
      <c r="AY183" s="16" t="s">
        <v>119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6" t="s">
        <v>76</v>
      </c>
      <c r="BK183" s="141">
        <f>ROUND(I183*H183,2)</f>
        <v>0</v>
      </c>
      <c r="BL183" s="16" t="s">
        <v>125</v>
      </c>
      <c r="BM183" s="140" t="s">
        <v>227</v>
      </c>
    </row>
    <row r="184" spans="2:65" s="1" customFormat="1" ht="16.5" customHeight="1">
      <c r="B184" s="29"/>
      <c r="C184" s="130" t="s">
        <v>228</v>
      </c>
      <c r="D184" s="130" t="s">
        <v>121</v>
      </c>
      <c r="E184" s="131" t="s">
        <v>229</v>
      </c>
      <c r="F184" s="132" t="s">
        <v>230</v>
      </c>
      <c r="G184" s="133" t="s">
        <v>231</v>
      </c>
      <c r="H184" s="134">
        <v>1</v>
      </c>
      <c r="I184" s="135">
        <v>0</v>
      </c>
      <c r="J184" s="135">
        <f>ROUND(I184*H184,2)</f>
        <v>0</v>
      </c>
      <c r="K184" s="136"/>
      <c r="L184" s="29"/>
      <c r="M184" s="137" t="s">
        <v>1</v>
      </c>
      <c r="N184" s="109" t="s">
        <v>36</v>
      </c>
      <c r="O184" s="138">
        <v>0.49</v>
      </c>
      <c r="P184" s="138">
        <f>O184*H184</f>
        <v>0.49</v>
      </c>
      <c r="Q184" s="138">
        <v>3.8000000000000002E-4</v>
      </c>
      <c r="R184" s="138">
        <f>Q184*H184</f>
        <v>3.8000000000000002E-4</v>
      </c>
      <c r="S184" s="138">
        <v>0</v>
      </c>
      <c r="T184" s="139">
        <f>S184*H184</f>
        <v>0</v>
      </c>
      <c r="AR184" s="140" t="s">
        <v>125</v>
      </c>
      <c r="AT184" s="140" t="s">
        <v>121</v>
      </c>
      <c r="AU184" s="140" t="s">
        <v>82</v>
      </c>
      <c r="AY184" s="16" t="s">
        <v>119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6" t="s">
        <v>76</v>
      </c>
      <c r="BK184" s="141">
        <f>ROUND(I184*H184,2)</f>
        <v>0</v>
      </c>
      <c r="BL184" s="16" t="s">
        <v>125</v>
      </c>
      <c r="BM184" s="140" t="s">
        <v>232</v>
      </c>
    </row>
    <row r="185" spans="2:65" s="11" customFormat="1" ht="22.9" customHeight="1">
      <c r="B185" s="119"/>
      <c r="D185" s="120" t="s">
        <v>70</v>
      </c>
      <c r="E185" s="128" t="s">
        <v>166</v>
      </c>
      <c r="F185" s="128" t="s">
        <v>233</v>
      </c>
      <c r="J185" s="129">
        <f>BK185</f>
        <v>0</v>
      </c>
      <c r="L185" s="119"/>
      <c r="M185" s="123"/>
      <c r="P185" s="124">
        <f>SUM(P186:P200)</f>
        <v>113.971098</v>
      </c>
      <c r="R185" s="124">
        <f>SUM(R186:R200)</f>
        <v>20.313382500000003</v>
      </c>
      <c r="T185" s="125">
        <f>SUM(T186:T200)</f>
        <v>55.833600000000004</v>
      </c>
      <c r="AR185" s="120" t="s">
        <v>76</v>
      </c>
      <c r="AT185" s="126" t="s">
        <v>70</v>
      </c>
      <c r="AU185" s="126" t="s">
        <v>76</v>
      </c>
      <c r="AY185" s="120" t="s">
        <v>119</v>
      </c>
      <c r="BK185" s="127">
        <f>SUM(BK186:BK200)</f>
        <v>0</v>
      </c>
    </row>
    <row r="186" spans="2:65" s="1" customFormat="1" ht="33" customHeight="1">
      <c r="B186" s="29"/>
      <c r="C186" s="130" t="s">
        <v>7</v>
      </c>
      <c r="D186" s="130" t="s">
        <v>121</v>
      </c>
      <c r="E186" s="131" t="s">
        <v>234</v>
      </c>
      <c r="F186" s="132" t="s">
        <v>235</v>
      </c>
      <c r="G186" s="133" t="s">
        <v>220</v>
      </c>
      <c r="H186" s="134">
        <v>75</v>
      </c>
      <c r="I186" s="135">
        <v>0</v>
      </c>
      <c r="J186" s="135">
        <f>ROUND(I186*H186,2)</f>
        <v>0</v>
      </c>
      <c r="K186" s="136"/>
      <c r="L186" s="29"/>
      <c r="M186" s="137" t="s">
        <v>1</v>
      </c>
      <c r="N186" s="109" t="s">
        <v>36</v>
      </c>
      <c r="O186" s="138">
        <v>0.26800000000000002</v>
      </c>
      <c r="P186" s="138">
        <f>O186*H186</f>
        <v>20.100000000000001</v>
      </c>
      <c r="Q186" s="138">
        <v>0.15540000000000001</v>
      </c>
      <c r="R186" s="138">
        <f>Q186*H186</f>
        <v>11.655000000000001</v>
      </c>
      <c r="S186" s="138">
        <v>0</v>
      </c>
      <c r="T186" s="139">
        <f>S186*H186</f>
        <v>0</v>
      </c>
      <c r="AR186" s="140" t="s">
        <v>125</v>
      </c>
      <c r="AT186" s="140" t="s">
        <v>121</v>
      </c>
      <c r="AU186" s="140" t="s">
        <v>82</v>
      </c>
      <c r="AY186" s="16" t="s">
        <v>119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6" t="s">
        <v>76</v>
      </c>
      <c r="BK186" s="141">
        <f>ROUND(I186*H186,2)</f>
        <v>0</v>
      </c>
      <c r="BL186" s="16" t="s">
        <v>125</v>
      </c>
      <c r="BM186" s="140" t="s">
        <v>236</v>
      </c>
    </row>
    <row r="187" spans="2:65" s="12" customFormat="1">
      <c r="B187" s="142"/>
      <c r="D187" s="143" t="s">
        <v>127</v>
      </c>
      <c r="E187" s="144" t="s">
        <v>1</v>
      </c>
      <c r="F187" s="145" t="s">
        <v>237</v>
      </c>
      <c r="H187" s="146">
        <v>75</v>
      </c>
      <c r="L187" s="142"/>
      <c r="M187" s="147"/>
      <c r="T187" s="148"/>
      <c r="AT187" s="144" t="s">
        <v>127</v>
      </c>
      <c r="AU187" s="144" t="s">
        <v>82</v>
      </c>
      <c r="AV187" s="12" t="s">
        <v>82</v>
      </c>
      <c r="AW187" s="12" t="s">
        <v>26</v>
      </c>
      <c r="AX187" s="12" t="s">
        <v>76</v>
      </c>
      <c r="AY187" s="144" t="s">
        <v>119</v>
      </c>
    </row>
    <row r="188" spans="2:65" s="1" customFormat="1" ht="16.5" customHeight="1">
      <c r="B188" s="29"/>
      <c r="C188" s="160" t="s">
        <v>238</v>
      </c>
      <c r="D188" s="160" t="s">
        <v>193</v>
      </c>
      <c r="E188" s="161" t="s">
        <v>239</v>
      </c>
      <c r="F188" s="162" t="s">
        <v>240</v>
      </c>
      <c r="G188" s="163" t="s">
        <v>220</v>
      </c>
      <c r="H188" s="164">
        <v>76.5</v>
      </c>
      <c r="I188" s="165">
        <v>0</v>
      </c>
      <c r="J188" s="165">
        <f>ROUND(I188*H188,2)</f>
        <v>0</v>
      </c>
      <c r="K188" s="166"/>
      <c r="L188" s="167"/>
      <c r="M188" s="168" t="s">
        <v>1</v>
      </c>
      <c r="N188" s="169" t="s">
        <v>36</v>
      </c>
      <c r="O188" s="138">
        <v>0</v>
      </c>
      <c r="P188" s="138">
        <f>O188*H188</f>
        <v>0</v>
      </c>
      <c r="Q188" s="138">
        <v>0.08</v>
      </c>
      <c r="R188" s="138">
        <f>Q188*H188</f>
        <v>6.12</v>
      </c>
      <c r="S188" s="138">
        <v>0</v>
      </c>
      <c r="T188" s="139">
        <f>S188*H188</f>
        <v>0</v>
      </c>
      <c r="AR188" s="140" t="s">
        <v>161</v>
      </c>
      <c r="AT188" s="140" t="s">
        <v>193</v>
      </c>
      <c r="AU188" s="140" t="s">
        <v>82</v>
      </c>
      <c r="AY188" s="16" t="s">
        <v>119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6" t="s">
        <v>76</v>
      </c>
      <c r="BK188" s="141">
        <f>ROUND(I188*H188,2)</f>
        <v>0</v>
      </c>
      <c r="BL188" s="16" t="s">
        <v>125</v>
      </c>
      <c r="BM188" s="140" t="s">
        <v>241</v>
      </c>
    </row>
    <row r="189" spans="2:65" s="12" customFormat="1">
      <c r="B189" s="142"/>
      <c r="D189" s="143" t="s">
        <v>127</v>
      </c>
      <c r="E189" s="144" t="s">
        <v>1</v>
      </c>
      <c r="F189" s="145" t="s">
        <v>242</v>
      </c>
      <c r="H189" s="146">
        <v>76.5</v>
      </c>
      <c r="L189" s="142"/>
      <c r="M189" s="147"/>
      <c r="T189" s="148"/>
      <c r="AT189" s="144" t="s">
        <v>127</v>
      </c>
      <c r="AU189" s="144" t="s">
        <v>82</v>
      </c>
      <c r="AV189" s="12" t="s">
        <v>82</v>
      </c>
      <c r="AW189" s="12" t="s">
        <v>26</v>
      </c>
      <c r="AX189" s="12" t="s">
        <v>76</v>
      </c>
      <c r="AY189" s="144" t="s">
        <v>119</v>
      </c>
    </row>
    <row r="190" spans="2:65" s="1" customFormat="1" ht="24.25" customHeight="1">
      <c r="B190" s="29"/>
      <c r="C190" s="130" t="s">
        <v>243</v>
      </c>
      <c r="D190" s="130" t="s">
        <v>121</v>
      </c>
      <c r="E190" s="131" t="s">
        <v>244</v>
      </c>
      <c r="F190" s="132" t="s">
        <v>245</v>
      </c>
      <c r="G190" s="133" t="s">
        <v>136</v>
      </c>
      <c r="H190" s="134">
        <v>1.125</v>
      </c>
      <c r="I190" s="135">
        <v>0</v>
      </c>
      <c r="J190" s="135">
        <f>ROUND(I190*H190,2)</f>
        <v>0</v>
      </c>
      <c r="K190" s="136"/>
      <c r="L190" s="29"/>
      <c r="M190" s="137" t="s">
        <v>1</v>
      </c>
      <c r="N190" s="109" t="s">
        <v>36</v>
      </c>
      <c r="O190" s="138">
        <v>1.4419999999999999</v>
      </c>
      <c r="P190" s="138">
        <f>O190*H190</f>
        <v>1.62225</v>
      </c>
      <c r="Q190" s="138">
        <v>2.2563399999999998</v>
      </c>
      <c r="R190" s="138">
        <f>Q190*H190</f>
        <v>2.5383825</v>
      </c>
      <c r="S190" s="138">
        <v>0</v>
      </c>
      <c r="T190" s="139">
        <f>S190*H190</f>
        <v>0</v>
      </c>
      <c r="AR190" s="140" t="s">
        <v>125</v>
      </c>
      <c r="AT190" s="140" t="s">
        <v>121</v>
      </c>
      <c r="AU190" s="140" t="s">
        <v>82</v>
      </c>
      <c r="AY190" s="16" t="s">
        <v>119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6" t="s">
        <v>76</v>
      </c>
      <c r="BK190" s="141">
        <f>ROUND(I190*H190,2)</f>
        <v>0</v>
      </c>
      <c r="BL190" s="16" t="s">
        <v>125</v>
      </c>
      <c r="BM190" s="140" t="s">
        <v>246</v>
      </c>
    </row>
    <row r="191" spans="2:65" s="12" customFormat="1">
      <c r="B191" s="142"/>
      <c r="D191" s="143" t="s">
        <v>127</v>
      </c>
      <c r="E191" s="144" t="s">
        <v>1</v>
      </c>
      <c r="F191" s="145" t="s">
        <v>247</v>
      </c>
      <c r="H191" s="146">
        <v>1.125</v>
      </c>
      <c r="L191" s="142"/>
      <c r="M191" s="147"/>
      <c r="T191" s="148"/>
      <c r="AT191" s="144" t="s">
        <v>127</v>
      </c>
      <c r="AU191" s="144" t="s">
        <v>82</v>
      </c>
      <c r="AV191" s="12" t="s">
        <v>82</v>
      </c>
      <c r="AW191" s="12" t="s">
        <v>26</v>
      </c>
      <c r="AX191" s="12" t="s">
        <v>76</v>
      </c>
      <c r="AY191" s="144" t="s">
        <v>119</v>
      </c>
    </row>
    <row r="192" spans="2:65" s="1" customFormat="1" ht="24.25" customHeight="1">
      <c r="B192" s="29"/>
      <c r="C192" s="130" t="s">
        <v>248</v>
      </c>
      <c r="D192" s="130" t="s">
        <v>121</v>
      </c>
      <c r="E192" s="131" t="s">
        <v>249</v>
      </c>
      <c r="F192" s="132" t="s">
        <v>250</v>
      </c>
      <c r="G192" s="133" t="s">
        <v>220</v>
      </c>
      <c r="H192" s="134">
        <v>30</v>
      </c>
      <c r="I192" s="135">
        <v>0</v>
      </c>
      <c r="J192" s="135">
        <f>ROUND(I192*H192,2)</f>
        <v>0</v>
      </c>
      <c r="K192" s="136"/>
      <c r="L192" s="29"/>
      <c r="M192" s="137" t="s">
        <v>1</v>
      </c>
      <c r="N192" s="109" t="s">
        <v>36</v>
      </c>
      <c r="O192" s="138">
        <v>0.19600000000000001</v>
      </c>
      <c r="P192" s="138">
        <f>O192*H192</f>
        <v>5.88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125</v>
      </c>
      <c r="AT192" s="140" t="s">
        <v>121</v>
      </c>
      <c r="AU192" s="140" t="s">
        <v>82</v>
      </c>
      <c r="AY192" s="16" t="s">
        <v>119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6" t="s">
        <v>76</v>
      </c>
      <c r="BK192" s="141">
        <f>ROUND(I192*H192,2)</f>
        <v>0</v>
      </c>
      <c r="BL192" s="16" t="s">
        <v>125</v>
      </c>
      <c r="BM192" s="140" t="s">
        <v>251</v>
      </c>
    </row>
    <row r="193" spans="2:65" s="12" customFormat="1">
      <c r="B193" s="142"/>
      <c r="D193" s="143" t="s">
        <v>127</v>
      </c>
      <c r="E193" s="144" t="s">
        <v>1</v>
      </c>
      <c r="F193" s="145" t="s">
        <v>252</v>
      </c>
      <c r="H193" s="146">
        <v>30</v>
      </c>
      <c r="L193" s="142"/>
      <c r="M193" s="147"/>
      <c r="T193" s="148"/>
      <c r="AT193" s="144" t="s">
        <v>127</v>
      </c>
      <c r="AU193" s="144" t="s">
        <v>82</v>
      </c>
      <c r="AV193" s="12" t="s">
        <v>82</v>
      </c>
      <c r="AW193" s="12" t="s">
        <v>26</v>
      </c>
      <c r="AX193" s="12" t="s">
        <v>76</v>
      </c>
      <c r="AY193" s="144" t="s">
        <v>119</v>
      </c>
    </row>
    <row r="194" spans="2:65" s="1" customFormat="1" ht="37.9" customHeight="1">
      <c r="B194" s="29"/>
      <c r="C194" s="130"/>
      <c r="D194" s="130"/>
      <c r="E194" s="131"/>
      <c r="F194" s="132"/>
      <c r="G194" s="133"/>
      <c r="H194" s="134"/>
      <c r="I194" s="135"/>
      <c r="J194" s="135"/>
      <c r="K194" s="136"/>
      <c r="L194" s="29"/>
      <c r="M194" s="137" t="s">
        <v>1</v>
      </c>
      <c r="N194" s="109" t="s">
        <v>36</v>
      </c>
      <c r="O194" s="138">
        <v>0.126</v>
      </c>
      <c r="P194" s="138">
        <f>O194*H194</f>
        <v>0</v>
      </c>
      <c r="Q194" s="138">
        <v>2.1000000000000001E-4</v>
      </c>
      <c r="R194" s="138">
        <f>Q194*H194</f>
        <v>0</v>
      </c>
      <c r="S194" s="138">
        <v>0</v>
      </c>
      <c r="T194" s="139">
        <f>S194*H194</f>
        <v>0</v>
      </c>
      <c r="AR194" s="140" t="s">
        <v>125</v>
      </c>
      <c r="AT194" s="140" t="s">
        <v>121</v>
      </c>
      <c r="AU194" s="140" t="s">
        <v>82</v>
      </c>
      <c r="AY194" s="16" t="s">
        <v>119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6" t="s">
        <v>76</v>
      </c>
      <c r="BK194" s="141">
        <f>ROUND(I194*H194,2)</f>
        <v>0</v>
      </c>
      <c r="BL194" s="16" t="s">
        <v>125</v>
      </c>
      <c r="BM194" s="140" t="s">
        <v>253</v>
      </c>
    </row>
    <row r="195" spans="2:65" s="12" customFormat="1">
      <c r="B195" s="142"/>
      <c r="D195" s="143"/>
      <c r="E195" s="144"/>
      <c r="F195" s="145"/>
      <c r="H195" s="146"/>
      <c r="L195" s="142"/>
      <c r="M195" s="147"/>
      <c r="T195" s="148"/>
      <c r="AT195" s="144" t="s">
        <v>127</v>
      </c>
      <c r="AU195" s="144" t="s">
        <v>82</v>
      </c>
      <c r="AV195" s="12" t="s">
        <v>82</v>
      </c>
      <c r="AW195" s="12" t="s">
        <v>26</v>
      </c>
      <c r="AX195" s="12" t="s">
        <v>76</v>
      </c>
      <c r="AY195" s="144" t="s">
        <v>119</v>
      </c>
    </row>
    <row r="196" spans="2:65" s="1" customFormat="1" ht="16.5" customHeight="1">
      <c r="B196" s="29"/>
      <c r="C196" s="130" t="s">
        <v>254</v>
      </c>
      <c r="D196" s="130" t="s">
        <v>121</v>
      </c>
      <c r="E196" s="131" t="s">
        <v>255</v>
      </c>
      <c r="F196" s="132" t="s">
        <v>256</v>
      </c>
      <c r="G196" s="133" t="s">
        <v>136</v>
      </c>
      <c r="H196" s="134">
        <v>15.288</v>
      </c>
      <c r="I196" s="135">
        <v>0</v>
      </c>
      <c r="J196" s="135">
        <f>ROUND(I196*H196,2)</f>
        <v>0</v>
      </c>
      <c r="K196" s="136"/>
      <c r="L196" s="29"/>
      <c r="M196" s="137" t="s">
        <v>1</v>
      </c>
      <c r="N196" s="109" t="s">
        <v>36</v>
      </c>
      <c r="O196" s="138">
        <v>4.9960000000000004</v>
      </c>
      <c r="P196" s="138">
        <f>O196*H196</f>
        <v>76.378848000000005</v>
      </c>
      <c r="Q196" s="138">
        <v>0</v>
      </c>
      <c r="R196" s="138">
        <f>Q196*H196</f>
        <v>0</v>
      </c>
      <c r="S196" s="138">
        <v>2.2000000000000002</v>
      </c>
      <c r="T196" s="139">
        <f>S196*H196</f>
        <v>33.633600000000001</v>
      </c>
      <c r="AR196" s="140" t="s">
        <v>125</v>
      </c>
      <c r="AT196" s="140" t="s">
        <v>121</v>
      </c>
      <c r="AU196" s="140" t="s">
        <v>82</v>
      </c>
      <c r="AY196" s="16" t="s">
        <v>119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6" t="s">
        <v>76</v>
      </c>
      <c r="BK196" s="141">
        <f>ROUND(I196*H196,2)</f>
        <v>0</v>
      </c>
      <c r="BL196" s="16" t="s">
        <v>125</v>
      </c>
      <c r="BM196" s="140" t="s">
        <v>257</v>
      </c>
    </row>
    <row r="197" spans="2:65" s="13" customFormat="1">
      <c r="B197" s="149"/>
      <c r="D197" s="143" t="s">
        <v>127</v>
      </c>
      <c r="E197" s="150" t="s">
        <v>1</v>
      </c>
      <c r="F197" s="151" t="s">
        <v>258</v>
      </c>
      <c r="H197" s="150" t="s">
        <v>1</v>
      </c>
      <c r="L197" s="149"/>
      <c r="M197" s="152"/>
      <c r="T197" s="153"/>
      <c r="AT197" s="150" t="s">
        <v>127</v>
      </c>
      <c r="AU197" s="150" t="s">
        <v>82</v>
      </c>
      <c r="AV197" s="13" t="s">
        <v>76</v>
      </c>
      <c r="AW197" s="13" t="s">
        <v>26</v>
      </c>
      <c r="AX197" s="13" t="s">
        <v>71</v>
      </c>
      <c r="AY197" s="150" t="s">
        <v>119</v>
      </c>
    </row>
    <row r="198" spans="2:65" s="12" customFormat="1">
      <c r="B198" s="142"/>
      <c r="D198" s="143" t="s">
        <v>127</v>
      </c>
      <c r="E198" s="144" t="s">
        <v>1</v>
      </c>
      <c r="F198" s="145" t="s">
        <v>259</v>
      </c>
      <c r="H198" s="146">
        <v>15.288</v>
      </c>
      <c r="L198" s="142"/>
      <c r="M198" s="147"/>
      <c r="T198" s="148"/>
      <c r="AT198" s="144" t="s">
        <v>127</v>
      </c>
      <c r="AU198" s="144" t="s">
        <v>82</v>
      </c>
      <c r="AV198" s="12" t="s">
        <v>82</v>
      </c>
      <c r="AW198" s="12" t="s">
        <v>26</v>
      </c>
      <c r="AX198" s="12" t="s">
        <v>76</v>
      </c>
      <c r="AY198" s="144" t="s">
        <v>119</v>
      </c>
    </row>
    <row r="199" spans="2:65" s="1" customFormat="1" ht="24.25" customHeight="1">
      <c r="B199" s="29"/>
      <c r="C199" s="130" t="s">
        <v>260</v>
      </c>
      <c r="D199" s="130" t="s">
        <v>121</v>
      </c>
      <c r="E199" s="131" t="s">
        <v>261</v>
      </c>
      <c r="F199" s="132" t="s">
        <v>262</v>
      </c>
      <c r="G199" s="133" t="s">
        <v>220</v>
      </c>
      <c r="H199" s="134">
        <v>37</v>
      </c>
      <c r="I199" s="135">
        <v>0</v>
      </c>
      <c r="J199" s="135">
        <f>ROUND(I199*H199,2)</f>
        <v>0</v>
      </c>
      <c r="K199" s="136"/>
      <c r="L199" s="29"/>
      <c r="M199" s="137" t="s">
        <v>1</v>
      </c>
      <c r="N199" s="109" t="s">
        <v>36</v>
      </c>
      <c r="O199" s="138">
        <v>0.27</v>
      </c>
      <c r="P199" s="138">
        <f>O199*H199</f>
        <v>9.99</v>
      </c>
      <c r="Q199" s="138">
        <v>0</v>
      </c>
      <c r="R199" s="138">
        <f>Q199*H199</f>
        <v>0</v>
      </c>
      <c r="S199" s="138">
        <v>0.6</v>
      </c>
      <c r="T199" s="139">
        <f>S199*H199</f>
        <v>22.2</v>
      </c>
      <c r="AR199" s="140" t="s">
        <v>125</v>
      </c>
      <c r="AT199" s="140" t="s">
        <v>121</v>
      </c>
      <c r="AU199" s="140" t="s">
        <v>82</v>
      </c>
      <c r="AY199" s="16" t="s">
        <v>119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6" t="s">
        <v>76</v>
      </c>
      <c r="BK199" s="141">
        <f>ROUND(I199*H199,2)</f>
        <v>0</v>
      </c>
      <c r="BL199" s="16" t="s">
        <v>125</v>
      </c>
      <c r="BM199" s="140" t="s">
        <v>263</v>
      </c>
    </row>
    <row r="200" spans="2:65" s="12" customFormat="1">
      <c r="B200" s="142"/>
      <c r="D200" s="143" t="s">
        <v>127</v>
      </c>
      <c r="E200" s="144" t="s">
        <v>1</v>
      </c>
      <c r="F200" s="145" t="s">
        <v>264</v>
      </c>
      <c r="H200" s="146">
        <v>37</v>
      </c>
      <c r="L200" s="142"/>
      <c r="M200" s="147"/>
      <c r="T200" s="148"/>
      <c r="AT200" s="144" t="s">
        <v>127</v>
      </c>
      <c r="AU200" s="144" t="s">
        <v>82</v>
      </c>
      <c r="AV200" s="12" t="s">
        <v>82</v>
      </c>
      <c r="AW200" s="12" t="s">
        <v>26</v>
      </c>
      <c r="AX200" s="12" t="s">
        <v>76</v>
      </c>
      <c r="AY200" s="144" t="s">
        <v>119</v>
      </c>
    </row>
    <row r="201" spans="2:65" s="11" customFormat="1" ht="22.9" customHeight="1">
      <c r="B201" s="119"/>
      <c r="D201" s="120" t="s">
        <v>70</v>
      </c>
      <c r="E201" s="128" t="s">
        <v>265</v>
      </c>
      <c r="F201" s="128" t="s">
        <v>266</v>
      </c>
      <c r="J201" s="129">
        <f>BK201</f>
        <v>0</v>
      </c>
      <c r="L201" s="119"/>
      <c r="M201" s="123"/>
      <c r="P201" s="124">
        <f>SUM(P202:P205)</f>
        <v>77.889144000000002</v>
      </c>
      <c r="R201" s="124">
        <f>SUM(R202:R205)</f>
        <v>0</v>
      </c>
      <c r="T201" s="125">
        <f>SUM(T202:T205)</f>
        <v>0</v>
      </c>
      <c r="AR201" s="120" t="s">
        <v>76</v>
      </c>
      <c r="AT201" s="126" t="s">
        <v>70</v>
      </c>
      <c r="AU201" s="126" t="s">
        <v>76</v>
      </c>
      <c r="AY201" s="120" t="s">
        <v>119</v>
      </c>
      <c r="BK201" s="127">
        <f>SUM(BK202:BK205)</f>
        <v>0</v>
      </c>
    </row>
    <row r="202" spans="2:65" s="1" customFormat="1" ht="24.25" customHeight="1">
      <c r="B202" s="29"/>
      <c r="C202" s="130" t="s">
        <v>267</v>
      </c>
      <c r="D202" s="130" t="s">
        <v>121</v>
      </c>
      <c r="E202" s="131" t="s">
        <v>268</v>
      </c>
      <c r="F202" s="132" t="s">
        <v>269</v>
      </c>
      <c r="G202" s="133" t="s">
        <v>179</v>
      </c>
      <c r="H202" s="134">
        <v>325.89600000000002</v>
      </c>
      <c r="I202" s="135">
        <v>0</v>
      </c>
      <c r="J202" s="135">
        <f>ROUND(I202*H202,2)</f>
        <v>0</v>
      </c>
      <c r="K202" s="136"/>
      <c r="L202" s="29"/>
      <c r="M202" s="137" t="s">
        <v>1</v>
      </c>
      <c r="N202" s="109" t="s">
        <v>36</v>
      </c>
      <c r="O202" s="138">
        <v>0.125</v>
      </c>
      <c r="P202" s="138">
        <f>O202*H202</f>
        <v>40.737000000000002</v>
      </c>
      <c r="Q202" s="138">
        <v>0</v>
      </c>
      <c r="R202" s="138">
        <f>Q202*H202</f>
        <v>0</v>
      </c>
      <c r="S202" s="138">
        <v>0</v>
      </c>
      <c r="T202" s="139">
        <f>S202*H202</f>
        <v>0</v>
      </c>
      <c r="AR202" s="140" t="s">
        <v>125</v>
      </c>
      <c r="AT202" s="140" t="s">
        <v>121</v>
      </c>
      <c r="AU202" s="140" t="s">
        <v>82</v>
      </c>
      <c r="AY202" s="16" t="s">
        <v>119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6" t="s">
        <v>76</v>
      </c>
      <c r="BK202" s="141">
        <f>ROUND(I202*H202,2)</f>
        <v>0</v>
      </c>
      <c r="BL202" s="16" t="s">
        <v>125</v>
      </c>
      <c r="BM202" s="140" t="s">
        <v>270</v>
      </c>
    </row>
    <row r="203" spans="2:65" s="1" customFormat="1" ht="24.25" customHeight="1">
      <c r="B203" s="29"/>
      <c r="C203" s="130" t="s">
        <v>271</v>
      </c>
      <c r="D203" s="130" t="s">
        <v>121</v>
      </c>
      <c r="E203" s="131" t="s">
        <v>272</v>
      </c>
      <c r="F203" s="132" t="s">
        <v>273</v>
      </c>
      <c r="G203" s="133" t="s">
        <v>179</v>
      </c>
      <c r="H203" s="134">
        <v>6192.0240000000003</v>
      </c>
      <c r="I203" s="135">
        <v>0</v>
      </c>
      <c r="J203" s="135">
        <f>ROUND(I203*H203,2)</f>
        <v>0</v>
      </c>
      <c r="K203" s="136"/>
      <c r="L203" s="29"/>
      <c r="M203" s="137" t="s">
        <v>1</v>
      </c>
      <c r="N203" s="109" t="s">
        <v>36</v>
      </c>
      <c r="O203" s="138">
        <v>6.0000000000000001E-3</v>
      </c>
      <c r="P203" s="138">
        <f>O203*H203</f>
        <v>37.152144</v>
      </c>
      <c r="Q203" s="138">
        <v>0</v>
      </c>
      <c r="R203" s="138">
        <f>Q203*H203</f>
        <v>0</v>
      </c>
      <c r="S203" s="138">
        <v>0</v>
      </c>
      <c r="T203" s="139">
        <f>S203*H203</f>
        <v>0</v>
      </c>
      <c r="AR203" s="140" t="s">
        <v>125</v>
      </c>
      <c r="AT203" s="140" t="s">
        <v>121</v>
      </c>
      <c r="AU203" s="140" t="s">
        <v>82</v>
      </c>
      <c r="AY203" s="16" t="s">
        <v>119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6" t="s">
        <v>76</v>
      </c>
      <c r="BK203" s="141">
        <f>ROUND(I203*H203,2)</f>
        <v>0</v>
      </c>
      <c r="BL203" s="16" t="s">
        <v>125</v>
      </c>
      <c r="BM203" s="140" t="s">
        <v>274</v>
      </c>
    </row>
    <row r="204" spans="2:65" s="12" customFormat="1">
      <c r="B204" s="142"/>
      <c r="D204" s="143" t="s">
        <v>127</v>
      </c>
      <c r="F204" s="145" t="s">
        <v>275</v>
      </c>
      <c r="H204" s="146">
        <v>6192.0240000000003</v>
      </c>
      <c r="L204" s="142"/>
      <c r="M204" s="147"/>
      <c r="T204" s="148"/>
      <c r="AT204" s="144" t="s">
        <v>127</v>
      </c>
      <c r="AU204" s="144" t="s">
        <v>82</v>
      </c>
      <c r="AV204" s="12" t="s">
        <v>82</v>
      </c>
      <c r="AW204" s="12" t="s">
        <v>4</v>
      </c>
      <c r="AX204" s="12" t="s">
        <v>76</v>
      </c>
      <c r="AY204" s="144" t="s">
        <v>119</v>
      </c>
    </row>
    <row r="205" spans="2:65" s="1" customFormat="1" ht="44.25" customHeight="1">
      <c r="B205" s="29"/>
      <c r="C205" s="130" t="s">
        <v>276</v>
      </c>
      <c r="D205" s="130" t="s">
        <v>121</v>
      </c>
      <c r="E205" s="131" t="s">
        <v>277</v>
      </c>
      <c r="F205" s="132" t="s">
        <v>278</v>
      </c>
      <c r="G205" s="133" t="s">
        <v>179</v>
      </c>
      <c r="H205" s="134">
        <v>325.89600000000002</v>
      </c>
      <c r="I205" s="135">
        <v>0</v>
      </c>
      <c r="J205" s="135">
        <f>ROUND(I205*H205,2)</f>
        <v>0</v>
      </c>
      <c r="K205" s="136"/>
      <c r="L205" s="29"/>
      <c r="M205" s="137" t="s">
        <v>1</v>
      </c>
      <c r="N205" s="109" t="s">
        <v>36</v>
      </c>
      <c r="O205" s="138">
        <v>0</v>
      </c>
      <c r="P205" s="138">
        <f>O205*H205</f>
        <v>0</v>
      </c>
      <c r="Q205" s="138">
        <v>0</v>
      </c>
      <c r="R205" s="138">
        <f>Q205*H205</f>
        <v>0</v>
      </c>
      <c r="S205" s="138">
        <v>0</v>
      </c>
      <c r="T205" s="139">
        <f>S205*H205</f>
        <v>0</v>
      </c>
      <c r="AR205" s="140" t="s">
        <v>125</v>
      </c>
      <c r="AT205" s="140" t="s">
        <v>121</v>
      </c>
      <c r="AU205" s="140" t="s">
        <v>82</v>
      </c>
      <c r="AY205" s="16" t="s">
        <v>119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6" t="s">
        <v>76</v>
      </c>
      <c r="BK205" s="141">
        <f>ROUND(I205*H205,2)</f>
        <v>0</v>
      </c>
      <c r="BL205" s="16" t="s">
        <v>125</v>
      </c>
      <c r="BM205" s="140" t="s">
        <v>279</v>
      </c>
    </row>
    <row r="206" spans="2:65" s="11" customFormat="1" ht="22.9" customHeight="1">
      <c r="B206" s="119"/>
      <c r="D206" s="120" t="s">
        <v>70</v>
      </c>
      <c r="E206" s="128" t="s">
        <v>280</v>
      </c>
      <c r="F206" s="128" t="s">
        <v>281</v>
      </c>
      <c r="J206" s="129">
        <f>BK206</f>
        <v>0</v>
      </c>
      <c r="L206" s="119"/>
      <c r="M206" s="123"/>
      <c r="P206" s="124">
        <f>P207</f>
        <v>286.39331999999996</v>
      </c>
      <c r="R206" s="124">
        <f>R207</f>
        <v>0</v>
      </c>
      <c r="T206" s="125">
        <f>T207</f>
        <v>0</v>
      </c>
      <c r="AR206" s="120" t="s">
        <v>76</v>
      </c>
      <c r="AT206" s="126" t="s">
        <v>70</v>
      </c>
      <c r="AU206" s="126" t="s">
        <v>76</v>
      </c>
      <c r="AY206" s="120" t="s">
        <v>119</v>
      </c>
      <c r="BK206" s="127">
        <f>BK207</f>
        <v>0</v>
      </c>
    </row>
    <row r="207" spans="2:65" s="1" customFormat="1" ht="24.25" customHeight="1">
      <c r="B207" s="29"/>
      <c r="C207" s="130" t="s">
        <v>282</v>
      </c>
      <c r="D207" s="130" t="s">
        <v>121</v>
      </c>
      <c r="E207" s="131" t="s">
        <v>283</v>
      </c>
      <c r="F207" s="132" t="s">
        <v>284</v>
      </c>
      <c r="G207" s="133" t="s">
        <v>179</v>
      </c>
      <c r="H207" s="134">
        <v>193.50899999999999</v>
      </c>
      <c r="I207" s="135">
        <v>0</v>
      </c>
      <c r="J207" s="135">
        <f>ROUND(I207*H207,2)</f>
        <v>0</v>
      </c>
      <c r="K207" s="136"/>
      <c r="L207" s="29"/>
      <c r="M207" s="137" t="s">
        <v>1</v>
      </c>
      <c r="N207" s="109" t="s">
        <v>36</v>
      </c>
      <c r="O207" s="138">
        <v>1.48</v>
      </c>
      <c r="P207" s="138">
        <f>O207*H207</f>
        <v>286.39331999999996</v>
      </c>
      <c r="Q207" s="138">
        <v>0</v>
      </c>
      <c r="R207" s="138">
        <f>Q207*H207</f>
        <v>0</v>
      </c>
      <c r="S207" s="138">
        <v>0</v>
      </c>
      <c r="T207" s="139">
        <f>S207*H207</f>
        <v>0</v>
      </c>
      <c r="AR207" s="140" t="s">
        <v>125</v>
      </c>
      <c r="AT207" s="140" t="s">
        <v>121</v>
      </c>
      <c r="AU207" s="140" t="s">
        <v>82</v>
      </c>
      <c r="AY207" s="16" t="s">
        <v>119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6" t="s">
        <v>76</v>
      </c>
      <c r="BK207" s="141">
        <f>ROUND(I207*H207,2)</f>
        <v>0</v>
      </c>
      <c r="BL207" s="16" t="s">
        <v>125</v>
      </c>
      <c r="BM207" s="140" t="s">
        <v>285</v>
      </c>
    </row>
    <row r="208" spans="2:65" s="11" customFormat="1" ht="25.9" customHeight="1">
      <c r="B208" s="119"/>
      <c r="D208" s="120" t="s">
        <v>70</v>
      </c>
      <c r="E208" s="121" t="s">
        <v>286</v>
      </c>
      <c r="F208" s="121" t="s">
        <v>287</v>
      </c>
      <c r="J208" s="122">
        <f>BK208</f>
        <v>0</v>
      </c>
      <c r="L208" s="119"/>
      <c r="M208" s="123"/>
      <c r="P208" s="124">
        <f>P209+P215</f>
        <v>44.292889999999993</v>
      </c>
      <c r="R208" s="124">
        <f>R209+R215</f>
        <v>7.0000000000000007E-2</v>
      </c>
      <c r="T208" s="125">
        <f>T209+T215</f>
        <v>0</v>
      </c>
      <c r="AR208" s="120" t="s">
        <v>82</v>
      </c>
      <c r="AT208" s="126" t="s">
        <v>70</v>
      </c>
      <c r="AU208" s="126" t="s">
        <v>71</v>
      </c>
      <c r="AY208" s="120" t="s">
        <v>119</v>
      </c>
      <c r="BK208" s="127">
        <f>BK209+BK215</f>
        <v>0</v>
      </c>
    </row>
    <row r="209" spans="2:65" s="11" customFormat="1" ht="22.9" customHeight="1">
      <c r="B209" s="119"/>
      <c r="D209" s="120" t="s">
        <v>70</v>
      </c>
      <c r="E209" s="128" t="s">
        <v>288</v>
      </c>
      <c r="F209" s="128" t="s">
        <v>289</v>
      </c>
      <c r="J209" s="129">
        <f>BK209</f>
        <v>0</v>
      </c>
      <c r="L209" s="119"/>
      <c r="M209" s="123"/>
      <c r="P209" s="124">
        <f>SUM(P210:P214)</f>
        <v>44.292889999999993</v>
      </c>
      <c r="R209" s="124">
        <f>SUM(R210:R214)</f>
        <v>7.0000000000000007E-2</v>
      </c>
      <c r="T209" s="125">
        <f>SUM(T210:T214)</f>
        <v>0</v>
      </c>
      <c r="AR209" s="120" t="s">
        <v>82</v>
      </c>
      <c r="AT209" s="126" t="s">
        <v>70</v>
      </c>
      <c r="AU209" s="126" t="s">
        <v>76</v>
      </c>
      <c r="AY209" s="120" t="s">
        <v>119</v>
      </c>
      <c r="BK209" s="127">
        <f>SUM(BK210:BK214)</f>
        <v>0</v>
      </c>
    </row>
    <row r="210" spans="2:65" s="1" customFormat="1" ht="24.25" customHeight="1">
      <c r="B210" s="29"/>
      <c r="C210" s="130" t="s">
        <v>290</v>
      </c>
      <c r="D210" s="130" t="s">
        <v>121</v>
      </c>
      <c r="E210" s="131" t="s">
        <v>291</v>
      </c>
      <c r="F210" s="132" t="s">
        <v>292</v>
      </c>
      <c r="G210" s="133" t="s">
        <v>220</v>
      </c>
      <c r="H210" s="134">
        <v>50</v>
      </c>
      <c r="I210" s="135">
        <v>0</v>
      </c>
      <c r="J210" s="135">
        <f>ROUND(I210*H210,2)</f>
        <v>0</v>
      </c>
      <c r="K210" s="136"/>
      <c r="L210" s="29"/>
      <c r="M210" s="137" t="s">
        <v>1</v>
      </c>
      <c r="N210" s="109" t="s">
        <v>36</v>
      </c>
      <c r="O210" s="138">
        <v>0.69599999999999995</v>
      </c>
      <c r="P210" s="138">
        <f>O210*H210</f>
        <v>34.799999999999997</v>
      </c>
      <c r="Q210" s="138">
        <v>1.2999999999999999E-3</v>
      </c>
      <c r="R210" s="138">
        <f>Q210*H210</f>
        <v>6.5000000000000002E-2</v>
      </c>
      <c r="S210" s="138">
        <v>0</v>
      </c>
      <c r="T210" s="139">
        <f>S210*H210</f>
        <v>0</v>
      </c>
      <c r="AR210" s="140" t="s">
        <v>204</v>
      </c>
      <c r="AT210" s="140" t="s">
        <v>121</v>
      </c>
      <c r="AU210" s="140" t="s">
        <v>82</v>
      </c>
      <c r="AY210" s="16" t="s">
        <v>119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6" t="s">
        <v>76</v>
      </c>
      <c r="BK210" s="141">
        <f>ROUND(I210*H210,2)</f>
        <v>0</v>
      </c>
      <c r="BL210" s="16" t="s">
        <v>204</v>
      </c>
      <c r="BM210" s="140" t="s">
        <v>293</v>
      </c>
    </row>
    <row r="211" spans="2:65" s="12" customFormat="1">
      <c r="B211" s="142"/>
      <c r="D211" s="143" t="s">
        <v>127</v>
      </c>
      <c r="E211" s="144" t="s">
        <v>1</v>
      </c>
      <c r="F211" s="145" t="s">
        <v>294</v>
      </c>
      <c r="H211" s="146">
        <v>50</v>
      </c>
      <c r="L211" s="142"/>
      <c r="M211" s="147"/>
      <c r="T211" s="148"/>
      <c r="AT211" s="144" t="s">
        <v>127</v>
      </c>
      <c r="AU211" s="144" t="s">
        <v>82</v>
      </c>
      <c r="AV211" s="12" t="s">
        <v>82</v>
      </c>
      <c r="AW211" s="12" t="s">
        <v>26</v>
      </c>
      <c r="AX211" s="12" t="s">
        <v>76</v>
      </c>
      <c r="AY211" s="144" t="s">
        <v>119</v>
      </c>
    </row>
    <row r="212" spans="2:65" s="1" customFormat="1" ht="37.9" customHeight="1">
      <c r="B212" s="29"/>
      <c r="C212" s="130" t="s">
        <v>295</v>
      </c>
      <c r="D212" s="130" t="s">
        <v>121</v>
      </c>
      <c r="E212" s="131" t="s">
        <v>296</v>
      </c>
      <c r="F212" s="132" t="s">
        <v>297</v>
      </c>
      <c r="G212" s="133" t="s">
        <v>220</v>
      </c>
      <c r="H212" s="134">
        <v>50</v>
      </c>
      <c r="I212" s="135">
        <v>0</v>
      </c>
      <c r="J212" s="135">
        <f>ROUND(I212*H212,2)</f>
        <v>0</v>
      </c>
      <c r="K212" s="136"/>
      <c r="L212" s="29"/>
      <c r="M212" s="137" t="s">
        <v>1</v>
      </c>
      <c r="N212" s="109" t="s">
        <v>36</v>
      </c>
      <c r="O212" s="138">
        <v>0.106</v>
      </c>
      <c r="P212" s="138">
        <f>O212*H212</f>
        <v>5.3</v>
      </c>
      <c r="Q212" s="138">
        <v>9.0000000000000006E-5</v>
      </c>
      <c r="R212" s="138">
        <f>Q212*H212</f>
        <v>4.5000000000000005E-3</v>
      </c>
      <c r="S212" s="138">
        <v>0</v>
      </c>
      <c r="T212" s="139">
        <f>S212*H212</f>
        <v>0</v>
      </c>
      <c r="AR212" s="140" t="s">
        <v>204</v>
      </c>
      <c r="AT212" s="140" t="s">
        <v>121</v>
      </c>
      <c r="AU212" s="140" t="s">
        <v>82</v>
      </c>
      <c r="AY212" s="16" t="s">
        <v>119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6" t="s">
        <v>76</v>
      </c>
      <c r="BK212" s="141">
        <f>ROUND(I212*H212,2)</f>
        <v>0</v>
      </c>
      <c r="BL212" s="16" t="s">
        <v>204</v>
      </c>
      <c r="BM212" s="140" t="s">
        <v>298</v>
      </c>
    </row>
    <row r="213" spans="2:65" s="1" customFormat="1" ht="21.75" customHeight="1">
      <c r="B213" s="29"/>
      <c r="C213" s="130" t="s">
        <v>299</v>
      </c>
      <c r="D213" s="130" t="s">
        <v>121</v>
      </c>
      <c r="E213" s="131" t="s">
        <v>300</v>
      </c>
      <c r="F213" s="132" t="s">
        <v>301</v>
      </c>
      <c r="G213" s="133" t="s">
        <v>220</v>
      </c>
      <c r="H213" s="134">
        <v>50</v>
      </c>
      <c r="I213" s="135">
        <v>0</v>
      </c>
      <c r="J213" s="135">
        <f>ROUND(I213*H213,2)</f>
        <v>0</v>
      </c>
      <c r="K213" s="136"/>
      <c r="L213" s="29"/>
      <c r="M213" s="137" t="s">
        <v>1</v>
      </c>
      <c r="N213" s="109" t="s">
        <v>36</v>
      </c>
      <c r="O213" s="138">
        <v>8.2000000000000003E-2</v>
      </c>
      <c r="P213" s="138">
        <f>O213*H213</f>
        <v>4.1000000000000005</v>
      </c>
      <c r="Q213" s="138">
        <v>1.0000000000000001E-5</v>
      </c>
      <c r="R213" s="138">
        <f>Q213*H213</f>
        <v>5.0000000000000001E-4</v>
      </c>
      <c r="S213" s="138">
        <v>0</v>
      </c>
      <c r="T213" s="139">
        <f>S213*H213</f>
        <v>0</v>
      </c>
      <c r="AR213" s="140" t="s">
        <v>204</v>
      </c>
      <c r="AT213" s="140" t="s">
        <v>121</v>
      </c>
      <c r="AU213" s="140" t="s">
        <v>82</v>
      </c>
      <c r="AY213" s="16" t="s">
        <v>119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6" t="s">
        <v>76</v>
      </c>
      <c r="BK213" s="141">
        <f>ROUND(I213*H213,2)</f>
        <v>0</v>
      </c>
      <c r="BL213" s="16" t="s">
        <v>204</v>
      </c>
      <c r="BM213" s="140" t="s">
        <v>302</v>
      </c>
    </row>
    <row r="214" spans="2:65" s="1" customFormat="1" ht="24.25" customHeight="1">
      <c r="B214" s="29"/>
      <c r="C214" s="130" t="s">
        <v>303</v>
      </c>
      <c r="D214" s="130" t="s">
        <v>121</v>
      </c>
      <c r="E214" s="131" t="s">
        <v>304</v>
      </c>
      <c r="F214" s="132" t="s">
        <v>305</v>
      </c>
      <c r="G214" s="133" t="s">
        <v>179</v>
      </c>
      <c r="H214" s="134">
        <v>7.0000000000000007E-2</v>
      </c>
      <c r="I214" s="135">
        <v>0</v>
      </c>
      <c r="J214" s="135">
        <f>ROUND(I214*H214,2)</f>
        <v>0</v>
      </c>
      <c r="K214" s="136"/>
      <c r="L214" s="29"/>
      <c r="M214" s="137" t="s">
        <v>1</v>
      </c>
      <c r="N214" s="109" t="s">
        <v>36</v>
      </c>
      <c r="O214" s="138">
        <v>1.327</v>
      </c>
      <c r="P214" s="138">
        <f>O214*H214</f>
        <v>9.289E-2</v>
      </c>
      <c r="Q214" s="138">
        <v>0</v>
      </c>
      <c r="R214" s="138">
        <f>Q214*H214</f>
        <v>0</v>
      </c>
      <c r="S214" s="138">
        <v>0</v>
      </c>
      <c r="T214" s="139">
        <f>S214*H214</f>
        <v>0</v>
      </c>
      <c r="AR214" s="140" t="s">
        <v>204</v>
      </c>
      <c r="AT214" s="140" t="s">
        <v>121</v>
      </c>
      <c r="AU214" s="140" t="s">
        <v>82</v>
      </c>
      <c r="AY214" s="16" t="s">
        <v>119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6" t="s">
        <v>76</v>
      </c>
      <c r="BK214" s="141">
        <f>ROUND(I214*H214,2)</f>
        <v>0</v>
      </c>
      <c r="BL214" s="16" t="s">
        <v>204</v>
      </c>
      <c r="BM214" s="140" t="s">
        <v>306</v>
      </c>
    </row>
    <row r="215" spans="2:65" s="11" customFormat="1" ht="22.9" customHeight="1">
      <c r="B215" s="119"/>
      <c r="D215" s="120"/>
      <c r="E215" s="128"/>
      <c r="F215" s="128"/>
      <c r="J215" s="129"/>
      <c r="L215" s="119"/>
      <c r="M215" s="123"/>
      <c r="P215" s="124">
        <f>P216</f>
        <v>0</v>
      </c>
      <c r="R215" s="124">
        <f>R216</f>
        <v>0</v>
      </c>
      <c r="T215" s="125">
        <f>T216</f>
        <v>0</v>
      </c>
      <c r="AR215" s="120" t="s">
        <v>82</v>
      </c>
      <c r="AT215" s="126" t="s">
        <v>70</v>
      </c>
      <c r="AU215" s="126" t="s">
        <v>76</v>
      </c>
      <c r="AY215" s="120" t="s">
        <v>119</v>
      </c>
      <c r="BK215" s="127">
        <f>BK216</f>
        <v>0</v>
      </c>
    </row>
    <row r="216" spans="2:65" s="1" customFormat="1" ht="16.5" customHeight="1">
      <c r="B216" s="29"/>
      <c r="C216" s="130"/>
      <c r="D216" s="130"/>
      <c r="E216" s="131"/>
      <c r="F216" s="132"/>
      <c r="G216" s="133"/>
      <c r="H216" s="134"/>
      <c r="I216" s="135"/>
      <c r="J216" s="135"/>
      <c r="K216" s="136"/>
      <c r="L216" s="29"/>
      <c r="M216" s="137" t="s">
        <v>1</v>
      </c>
      <c r="N216" s="109" t="s">
        <v>36</v>
      </c>
      <c r="O216" s="138">
        <v>7.3999999999999996E-2</v>
      </c>
      <c r="P216" s="138">
        <f>O216*H216</f>
        <v>0</v>
      </c>
      <c r="Q216" s="138">
        <v>0</v>
      </c>
      <c r="R216" s="138">
        <f>Q216*H216</f>
        <v>0</v>
      </c>
      <c r="S216" s="138">
        <v>0</v>
      </c>
      <c r="T216" s="139">
        <f>S216*H216</f>
        <v>0</v>
      </c>
      <c r="AR216" s="140" t="s">
        <v>204</v>
      </c>
      <c r="AT216" s="140" t="s">
        <v>121</v>
      </c>
      <c r="AU216" s="140" t="s">
        <v>82</v>
      </c>
      <c r="AY216" s="16" t="s">
        <v>119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6" t="s">
        <v>76</v>
      </c>
      <c r="BK216" s="141">
        <f>ROUND(I216*H216,2)</f>
        <v>0</v>
      </c>
      <c r="BL216" s="16" t="s">
        <v>204</v>
      </c>
      <c r="BM216" s="140" t="s">
        <v>307</v>
      </c>
    </row>
    <row r="217" spans="2:65" s="11" customFormat="1" ht="25.9" customHeight="1">
      <c r="B217" s="119"/>
      <c r="D217" s="120" t="s">
        <v>70</v>
      </c>
      <c r="E217" s="121" t="s">
        <v>308</v>
      </c>
      <c r="F217" s="121" t="s">
        <v>309</v>
      </c>
      <c r="J217" s="122">
        <f>BK217</f>
        <v>0</v>
      </c>
      <c r="L217" s="119"/>
      <c r="M217" s="123"/>
      <c r="P217" s="124">
        <f>P218</f>
        <v>0</v>
      </c>
      <c r="R217" s="124">
        <f>R218</f>
        <v>0</v>
      </c>
      <c r="T217" s="125">
        <f>T218</f>
        <v>0</v>
      </c>
      <c r="AR217" s="120" t="s">
        <v>143</v>
      </c>
      <c r="AT217" s="126" t="s">
        <v>70</v>
      </c>
      <c r="AU217" s="126" t="s">
        <v>71</v>
      </c>
      <c r="AY217" s="120" t="s">
        <v>119</v>
      </c>
      <c r="BK217" s="127">
        <f>BK218</f>
        <v>0</v>
      </c>
    </row>
    <row r="218" spans="2:65" s="11" customFormat="1" ht="22.9" customHeight="1">
      <c r="B218" s="119"/>
      <c r="D218" s="120" t="s">
        <v>70</v>
      </c>
      <c r="E218" s="128" t="s">
        <v>310</v>
      </c>
      <c r="F218" s="128" t="s">
        <v>311</v>
      </c>
      <c r="J218" s="129">
        <f>BK218</f>
        <v>0</v>
      </c>
      <c r="L218" s="119"/>
      <c r="M218" s="123"/>
      <c r="P218" s="124">
        <f>P219</f>
        <v>0</v>
      </c>
      <c r="R218" s="124">
        <f>R219</f>
        <v>0</v>
      </c>
      <c r="T218" s="125">
        <f>T219</f>
        <v>0</v>
      </c>
      <c r="AR218" s="120" t="s">
        <v>143</v>
      </c>
      <c r="AT218" s="126" t="s">
        <v>70</v>
      </c>
      <c r="AU218" s="126" t="s">
        <v>76</v>
      </c>
      <c r="AY218" s="120" t="s">
        <v>119</v>
      </c>
      <c r="BK218" s="127">
        <f>BK219</f>
        <v>0</v>
      </c>
    </row>
    <row r="219" spans="2:65" s="1" customFormat="1" ht="16.5" customHeight="1">
      <c r="B219" s="29"/>
      <c r="C219" s="130" t="s">
        <v>312</v>
      </c>
      <c r="D219" s="130" t="s">
        <v>121</v>
      </c>
      <c r="E219" s="131" t="s">
        <v>313</v>
      </c>
      <c r="F219" s="132" t="s">
        <v>311</v>
      </c>
      <c r="G219" s="133" t="s">
        <v>226</v>
      </c>
      <c r="H219" s="134">
        <v>1</v>
      </c>
      <c r="I219" s="135">
        <v>0</v>
      </c>
      <c r="J219" s="135">
        <f>ROUND(I219*H219,2)</f>
        <v>0</v>
      </c>
      <c r="K219" s="136"/>
      <c r="L219" s="29"/>
      <c r="M219" s="170" t="s">
        <v>1</v>
      </c>
      <c r="N219" s="171" t="s">
        <v>36</v>
      </c>
      <c r="O219" s="172">
        <v>0</v>
      </c>
      <c r="P219" s="172">
        <f>O219*H219</f>
        <v>0</v>
      </c>
      <c r="Q219" s="172">
        <v>0</v>
      </c>
      <c r="R219" s="172">
        <f>Q219*H219</f>
        <v>0</v>
      </c>
      <c r="S219" s="172">
        <v>0</v>
      </c>
      <c r="T219" s="173">
        <f>S219*H219</f>
        <v>0</v>
      </c>
      <c r="AR219" s="140" t="s">
        <v>314</v>
      </c>
      <c r="AT219" s="140" t="s">
        <v>121</v>
      </c>
      <c r="AU219" s="140" t="s">
        <v>82</v>
      </c>
      <c r="AY219" s="16" t="s">
        <v>119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6" t="s">
        <v>76</v>
      </c>
      <c r="BK219" s="141">
        <f>ROUND(I219*H219,2)</f>
        <v>0</v>
      </c>
      <c r="BL219" s="16" t="s">
        <v>314</v>
      </c>
      <c r="BM219" s="140" t="s">
        <v>315</v>
      </c>
    </row>
    <row r="220" spans="2:65" s="1" customFormat="1" ht="7" customHeight="1">
      <c r="B220" s="40"/>
      <c r="C220" s="41"/>
      <c r="D220" s="41"/>
      <c r="E220" s="41"/>
      <c r="F220" s="41"/>
      <c r="G220" s="41"/>
      <c r="H220" s="41"/>
      <c r="I220" s="41"/>
      <c r="J220" s="41"/>
      <c r="K220" s="41"/>
      <c r="L220" s="29"/>
    </row>
  </sheetData>
  <autoFilter ref="C127:K219" xr:uid="{00000000-0009-0000-0000-000001000000}"/>
  <mergeCells count="5">
    <mergeCell ref="E7:H7"/>
    <mergeCell ref="E25:H25"/>
    <mergeCell ref="E85:H85"/>
    <mergeCell ref="E120:H120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22-SO035 - BFU - Bourací ...</vt:lpstr>
      <vt:lpstr>'22-SO035 - BFU - Bourací ...'!Názvy_tisku</vt:lpstr>
      <vt:lpstr>'Rekapitulace stavby'!Názvy_tisku</vt:lpstr>
      <vt:lpstr>'22-SO035 - BFU - Bourací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2025-02-06T13:24:12Z</dcterms:created>
  <dcterms:modified xsi:type="dcterms:W3CDTF">2025-03-17T17:17:28Z</dcterms:modified>
</cp:coreProperties>
</file>